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uela de Quimica\Desktop\VISITA SUNEDU 07082018\"/>
    </mc:Choice>
  </mc:AlternateContent>
  <bookViews>
    <workbookView xWindow="0" yWindow="0" windowWidth="21600" windowHeight="9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1" l="1"/>
  <c r="E164" i="1" s="1"/>
  <c r="E165" i="1"/>
  <c r="E163" i="1"/>
  <c r="E166" i="1" s="1"/>
  <c r="E152" i="1"/>
  <c r="G152" i="1" s="1"/>
  <c r="F151" i="1"/>
  <c r="E151" i="1"/>
  <c r="D151" i="1"/>
  <c r="F150" i="1"/>
  <c r="E150" i="1"/>
  <c r="D150" i="1"/>
  <c r="H150" i="1" s="1"/>
  <c r="F149" i="1"/>
  <c r="E149" i="1"/>
  <c r="D149" i="1"/>
  <c r="F148" i="1"/>
  <c r="E148" i="1"/>
  <c r="D148" i="1"/>
  <c r="G148" i="1" s="1"/>
  <c r="H147" i="1"/>
  <c r="F147" i="1"/>
  <c r="E147" i="1"/>
  <c r="D147" i="1"/>
  <c r="G147" i="1" s="1"/>
  <c r="C147" i="1"/>
  <c r="F146" i="1"/>
  <c r="H146" i="1" s="1"/>
  <c r="E146" i="1"/>
  <c r="D146" i="1"/>
  <c r="C146" i="1"/>
  <c r="F145" i="1"/>
  <c r="E145" i="1"/>
  <c r="D145" i="1"/>
  <c r="H145" i="1" s="1"/>
  <c r="C145" i="1"/>
  <c r="F144" i="1"/>
  <c r="E144" i="1"/>
  <c r="D144" i="1"/>
  <c r="H144" i="1" s="1"/>
  <c r="C144" i="1"/>
  <c r="F136" i="1"/>
  <c r="E136" i="1"/>
  <c r="D136" i="1"/>
  <c r="F135" i="1"/>
  <c r="E135" i="1"/>
  <c r="D135" i="1"/>
  <c r="F134" i="1"/>
  <c r="E134" i="1"/>
  <c r="H134" i="1" s="1"/>
  <c r="D134" i="1"/>
  <c r="F133" i="1"/>
  <c r="E133" i="1"/>
  <c r="D133" i="1"/>
  <c r="F132" i="1"/>
  <c r="E132" i="1"/>
  <c r="D132" i="1"/>
  <c r="H132" i="1" s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19" i="1"/>
  <c r="E119" i="1"/>
  <c r="D119" i="1"/>
  <c r="G119" i="1" s="1"/>
  <c r="F118" i="1"/>
  <c r="E118" i="1"/>
  <c r="D118" i="1"/>
  <c r="F117" i="1"/>
  <c r="E117" i="1"/>
  <c r="D117" i="1"/>
  <c r="F116" i="1"/>
  <c r="E116" i="1"/>
  <c r="D116" i="1"/>
  <c r="F115" i="1"/>
  <c r="E115" i="1"/>
  <c r="D115" i="1"/>
  <c r="H115" i="1" s="1"/>
  <c r="C115" i="1"/>
  <c r="F114" i="1"/>
  <c r="H114" i="1" s="1"/>
  <c r="E114" i="1"/>
  <c r="D114" i="1"/>
  <c r="F113" i="1"/>
  <c r="E113" i="1"/>
  <c r="D113" i="1"/>
  <c r="C113" i="1"/>
  <c r="F112" i="1"/>
  <c r="E112" i="1"/>
  <c r="H112" i="1" s="1"/>
  <c r="D112" i="1"/>
  <c r="C112" i="1"/>
  <c r="F111" i="1"/>
  <c r="E111" i="1"/>
  <c r="D111" i="1"/>
  <c r="G111" i="1" s="1"/>
  <c r="C111" i="1"/>
  <c r="F110" i="1"/>
  <c r="E110" i="1"/>
  <c r="H110" i="1" s="1"/>
  <c r="D110" i="1"/>
  <c r="C110" i="1"/>
  <c r="F109" i="1"/>
  <c r="E109" i="1"/>
  <c r="D109" i="1"/>
  <c r="C109" i="1"/>
  <c r="F102" i="1"/>
  <c r="E102" i="1"/>
  <c r="D102" i="1"/>
  <c r="F101" i="1"/>
  <c r="E101" i="1"/>
  <c r="D101" i="1"/>
  <c r="H101" i="1" s="1"/>
  <c r="F100" i="1"/>
  <c r="E100" i="1"/>
  <c r="D100" i="1"/>
  <c r="F99" i="1"/>
  <c r="E99" i="1"/>
  <c r="D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86" i="1"/>
  <c r="E86" i="1"/>
  <c r="D86" i="1"/>
  <c r="F85" i="1"/>
  <c r="E85" i="1"/>
  <c r="D85" i="1"/>
  <c r="F84" i="1"/>
  <c r="E84" i="1"/>
  <c r="D84" i="1"/>
  <c r="G84" i="1" s="1"/>
  <c r="F83" i="1"/>
  <c r="E83" i="1"/>
  <c r="D83" i="1"/>
  <c r="H83" i="1" s="1"/>
  <c r="F82" i="1"/>
  <c r="E82" i="1"/>
  <c r="D82" i="1"/>
  <c r="H82" i="1" s="1"/>
  <c r="F81" i="1"/>
  <c r="E81" i="1"/>
  <c r="D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H69" i="1"/>
  <c r="F69" i="1"/>
  <c r="E69" i="1"/>
  <c r="D69" i="1"/>
  <c r="G69" i="1" s="1"/>
  <c r="F68" i="1"/>
  <c r="E68" i="1"/>
  <c r="D68" i="1"/>
  <c r="H68" i="1" s="1"/>
  <c r="F67" i="1"/>
  <c r="E67" i="1"/>
  <c r="D67" i="1"/>
  <c r="F66" i="1"/>
  <c r="E66" i="1"/>
  <c r="D66" i="1"/>
  <c r="G66" i="1" s="1"/>
  <c r="H65" i="1"/>
  <c r="H72" i="1" s="1"/>
  <c r="G65" i="1"/>
  <c r="F65" i="1"/>
  <c r="E65" i="1"/>
  <c r="D65" i="1"/>
  <c r="C65" i="1"/>
  <c r="F64" i="1"/>
  <c r="E64" i="1"/>
  <c r="H64" i="1" s="1"/>
  <c r="D64" i="1"/>
  <c r="C64" i="1"/>
  <c r="F63" i="1"/>
  <c r="E63" i="1"/>
  <c r="D63" i="1"/>
  <c r="G63" i="1" s="1"/>
  <c r="C63" i="1"/>
  <c r="F62" i="1"/>
  <c r="E62" i="1"/>
  <c r="D62" i="1"/>
  <c r="H62" i="1" s="1"/>
  <c r="C62" i="1"/>
  <c r="H61" i="1"/>
  <c r="G61" i="1"/>
  <c r="F61" i="1"/>
  <c r="E61" i="1"/>
  <c r="D61" i="1"/>
  <c r="C61" i="1"/>
  <c r="F60" i="1"/>
  <c r="E60" i="1"/>
  <c r="G60" i="1" s="1"/>
  <c r="D60" i="1"/>
  <c r="C60" i="1"/>
  <c r="F53" i="1"/>
  <c r="E53" i="1"/>
  <c r="D53" i="1"/>
  <c r="H53" i="1" s="1"/>
  <c r="C53" i="1"/>
  <c r="F52" i="1"/>
  <c r="E52" i="1"/>
  <c r="D52" i="1"/>
  <c r="C52" i="1"/>
  <c r="F51" i="1"/>
  <c r="E51" i="1"/>
  <c r="D51" i="1"/>
  <c r="G51" i="1" s="1"/>
  <c r="C51" i="1"/>
  <c r="F50" i="1"/>
  <c r="H50" i="1" s="1"/>
  <c r="E50" i="1"/>
  <c r="D50" i="1"/>
  <c r="C50" i="1"/>
  <c r="F49" i="1"/>
  <c r="E49" i="1"/>
  <c r="D49" i="1"/>
  <c r="H49" i="1" s="1"/>
  <c r="C49" i="1"/>
  <c r="F48" i="1"/>
  <c r="E48" i="1"/>
  <c r="D48" i="1"/>
  <c r="C48" i="1"/>
  <c r="F47" i="1"/>
  <c r="E47" i="1"/>
  <c r="D47" i="1"/>
  <c r="G47" i="1" s="1"/>
  <c r="C47" i="1"/>
  <c r="F40" i="1"/>
  <c r="E40" i="1"/>
  <c r="D40" i="1"/>
  <c r="C40" i="1"/>
  <c r="F39" i="1"/>
  <c r="E39" i="1"/>
  <c r="D39" i="1"/>
  <c r="G39" i="1" s="1"/>
  <c r="C39" i="1"/>
  <c r="F38" i="1"/>
  <c r="E38" i="1"/>
  <c r="D38" i="1"/>
  <c r="G38" i="1" s="1"/>
  <c r="C38" i="1"/>
  <c r="F37" i="1"/>
  <c r="E37" i="1"/>
  <c r="H37" i="1" s="1"/>
  <c r="D37" i="1"/>
  <c r="C37" i="1"/>
  <c r="F36" i="1"/>
  <c r="E36" i="1"/>
  <c r="D36" i="1"/>
  <c r="G36" i="1" s="1"/>
  <c r="C36" i="1"/>
  <c r="F35" i="1"/>
  <c r="E35" i="1"/>
  <c r="D35" i="1"/>
  <c r="C35" i="1"/>
  <c r="F34" i="1"/>
  <c r="E34" i="1"/>
  <c r="D34" i="1"/>
  <c r="G34" i="1" s="1"/>
  <c r="C34" i="1"/>
  <c r="F27" i="1"/>
  <c r="E27" i="1"/>
  <c r="D27" i="1"/>
  <c r="C27" i="1"/>
  <c r="F26" i="1"/>
  <c r="E26" i="1"/>
  <c r="D26" i="1"/>
  <c r="G26" i="1" s="1"/>
  <c r="C26" i="1"/>
  <c r="F25" i="1"/>
  <c r="E25" i="1"/>
  <c r="D25" i="1"/>
  <c r="C25" i="1"/>
  <c r="F24" i="1"/>
  <c r="E24" i="1"/>
  <c r="D24" i="1"/>
  <c r="G24" i="1" s="1"/>
  <c r="C24" i="1"/>
  <c r="F23" i="1"/>
  <c r="E23" i="1"/>
  <c r="D23" i="1"/>
  <c r="H23" i="1" s="1"/>
  <c r="C23" i="1"/>
  <c r="B23" i="1"/>
  <c r="I50" i="1" s="1"/>
  <c r="F22" i="1"/>
  <c r="H22" i="1" s="1"/>
  <c r="E22" i="1"/>
  <c r="D22" i="1"/>
  <c r="C22" i="1"/>
  <c r="B22" i="1"/>
  <c r="B35" i="1" s="1"/>
  <c r="I21" i="1"/>
  <c r="F21" i="1"/>
  <c r="E21" i="1"/>
  <c r="D21" i="1"/>
  <c r="C21" i="1"/>
  <c r="B21" i="1"/>
  <c r="B34" i="1" s="1"/>
  <c r="F14" i="1"/>
  <c r="E14" i="1"/>
  <c r="D14" i="1"/>
  <c r="G14" i="1" s="1"/>
  <c r="C14" i="1"/>
  <c r="H13" i="1"/>
  <c r="G13" i="1"/>
  <c r="F13" i="1"/>
  <c r="E13" i="1"/>
  <c r="D13" i="1"/>
  <c r="C13" i="1"/>
  <c r="F12" i="1"/>
  <c r="E12" i="1"/>
  <c r="D12" i="1"/>
  <c r="C12" i="1"/>
  <c r="F11" i="1"/>
  <c r="E11" i="1"/>
  <c r="H11" i="1" s="1"/>
  <c r="D11" i="1"/>
  <c r="C11" i="1"/>
  <c r="F10" i="1"/>
  <c r="E10" i="1"/>
  <c r="D10" i="1"/>
  <c r="H10" i="1" s="1"/>
  <c r="C10" i="1"/>
  <c r="B10" i="1"/>
  <c r="F9" i="1"/>
  <c r="E9" i="1"/>
  <c r="D9" i="1"/>
  <c r="H9" i="1" s="1"/>
  <c r="C9" i="1"/>
  <c r="B9" i="1"/>
  <c r="I22" i="1" s="1"/>
  <c r="F8" i="1"/>
  <c r="H8" i="1" s="1"/>
  <c r="E8" i="1"/>
  <c r="D8" i="1"/>
  <c r="C8" i="1"/>
  <c r="I155" i="1" l="1"/>
  <c r="H122" i="1"/>
  <c r="G146" i="1"/>
  <c r="H21" i="1"/>
  <c r="H12" i="1"/>
  <c r="H15" i="1" s="1"/>
  <c r="G150" i="1"/>
  <c r="H47" i="1"/>
  <c r="H119" i="1"/>
  <c r="H36" i="1"/>
  <c r="G40" i="1"/>
  <c r="H51" i="1"/>
  <c r="H63" i="1"/>
  <c r="H66" i="1"/>
  <c r="H70" i="1" s="1"/>
  <c r="H111" i="1"/>
  <c r="G115" i="1"/>
  <c r="G144" i="1"/>
  <c r="H109" i="1"/>
  <c r="H60" i="1"/>
  <c r="G101" i="1"/>
  <c r="G145" i="1"/>
  <c r="H24" i="1"/>
  <c r="H28" i="1" s="1"/>
  <c r="H113" i="1"/>
  <c r="H121" i="1" s="1"/>
  <c r="I122" i="1" s="1"/>
  <c r="H148" i="1"/>
  <c r="H153" i="1" s="1"/>
  <c r="G8" i="1"/>
  <c r="G23" i="1"/>
  <c r="H25" i="1"/>
  <c r="H27" i="1"/>
  <c r="G35" i="1"/>
  <c r="G41" i="1" s="1"/>
  <c r="G48" i="1"/>
  <c r="G62" i="1"/>
  <c r="G70" i="1" s="1"/>
  <c r="G83" i="1"/>
  <c r="G118" i="1"/>
  <c r="H133" i="1"/>
  <c r="H151" i="1"/>
  <c r="G64" i="1"/>
  <c r="H84" i="1"/>
  <c r="G37" i="1"/>
  <c r="H38" i="1"/>
  <c r="H52" i="1"/>
  <c r="H56" i="1" s="1"/>
  <c r="H86" i="1"/>
  <c r="H100" i="1"/>
  <c r="G134" i="1"/>
  <c r="I47" i="1"/>
  <c r="B47" i="1"/>
  <c r="H16" i="1"/>
  <c r="H29" i="1"/>
  <c r="I49" i="1"/>
  <c r="I48" i="1"/>
  <c r="B48" i="1"/>
  <c r="G21" i="1"/>
  <c r="H154" i="1"/>
  <c r="G12" i="1"/>
  <c r="H93" i="1"/>
  <c r="G93" i="1"/>
  <c r="H97" i="1"/>
  <c r="G97" i="1"/>
  <c r="H102" i="1"/>
  <c r="G102" i="1"/>
  <c r="G114" i="1"/>
  <c r="G11" i="1"/>
  <c r="G110" i="1"/>
  <c r="H135" i="1"/>
  <c r="G135" i="1"/>
  <c r="G27" i="1"/>
  <c r="H35" i="1"/>
  <c r="G49" i="1"/>
  <c r="G53" i="1"/>
  <c r="G82" i="1"/>
  <c r="H96" i="1"/>
  <c r="G96" i="1"/>
  <c r="H130" i="1"/>
  <c r="G130" i="1"/>
  <c r="H34" i="1"/>
  <c r="I35" i="1"/>
  <c r="H71" i="1"/>
  <c r="G68" i="1"/>
  <c r="G79" i="1"/>
  <c r="H79" i="1"/>
  <c r="G109" i="1"/>
  <c r="G113" i="1"/>
  <c r="G151" i="1"/>
  <c r="G52" i="1"/>
  <c r="G9" i="1"/>
  <c r="G25" i="1"/>
  <c r="H26" i="1"/>
  <c r="H40" i="1"/>
  <c r="H43" i="1" s="1"/>
  <c r="H48" i="1"/>
  <c r="G67" i="1"/>
  <c r="H67" i="1"/>
  <c r="G112" i="1"/>
  <c r="H118" i="1"/>
  <c r="H136" i="1"/>
  <c r="G136" i="1"/>
  <c r="G22" i="1"/>
  <c r="G50" i="1"/>
  <c r="G80" i="1"/>
  <c r="H80" i="1"/>
  <c r="G100" i="1"/>
  <c r="G133" i="1"/>
  <c r="G77" i="1"/>
  <c r="H77" i="1"/>
  <c r="G149" i="1"/>
  <c r="H149" i="1"/>
  <c r="I36" i="1"/>
  <c r="H99" i="1"/>
  <c r="G99" i="1"/>
  <c r="H116" i="1"/>
  <c r="G116" i="1"/>
  <c r="H128" i="1"/>
  <c r="G128" i="1"/>
  <c r="G10" i="1"/>
  <c r="I34" i="1"/>
  <c r="B36" i="1"/>
  <c r="B49" i="1" s="1"/>
  <c r="G76" i="1"/>
  <c r="H76" i="1"/>
  <c r="H81" i="1"/>
  <c r="G81" i="1"/>
  <c r="G86" i="1"/>
  <c r="H95" i="1"/>
  <c r="G95" i="1"/>
  <c r="G132" i="1"/>
  <c r="G153" i="1"/>
  <c r="I23" i="1"/>
  <c r="B11" i="1"/>
  <c r="H14" i="1"/>
  <c r="H17" i="1" s="1"/>
  <c r="H39" i="1"/>
  <c r="G78" i="1"/>
  <c r="H78" i="1"/>
  <c r="G85" i="1"/>
  <c r="H85" i="1"/>
  <c r="H94" i="1"/>
  <c r="G94" i="1"/>
  <c r="H98" i="1"/>
  <c r="H105" i="1" s="1"/>
  <c r="G98" i="1"/>
  <c r="H117" i="1"/>
  <c r="G117" i="1"/>
  <c r="H127" i="1"/>
  <c r="G127" i="1"/>
  <c r="H129" i="1"/>
  <c r="G129" i="1"/>
  <c r="H131" i="1"/>
  <c r="H139" i="1" s="1"/>
  <c r="G131" i="1"/>
  <c r="G54" i="1" l="1"/>
  <c r="H55" i="1"/>
  <c r="I56" i="1" s="1"/>
  <c r="H87" i="1"/>
  <c r="H30" i="1"/>
  <c r="G164" i="1" s="1"/>
  <c r="I30" i="1"/>
  <c r="H88" i="1"/>
  <c r="I89" i="1" s="1"/>
  <c r="H120" i="1"/>
  <c r="G15" i="1"/>
  <c r="I72" i="1"/>
  <c r="I24" i="1"/>
  <c r="B12" i="1"/>
  <c r="B24" i="1"/>
  <c r="H42" i="1"/>
  <c r="I43" i="1" s="1"/>
  <c r="H41" i="1"/>
  <c r="G120" i="1"/>
  <c r="G28" i="1"/>
  <c r="G87" i="1"/>
  <c r="H54" i="1"/>
  <c r="I17" i="1"/>
  <c r="H138" i="1"/>
  <c r="I139" i="1" s="1"/>
  <c r="G137" i="1"/>
  <c r="G103" i="1"/>
  <c r="I77" i="1"/>
  <c r="B61" i="1"/>
  <c r="B77" i="1" s="1"/>
  <c r="I62" i="1"/>
  <c r="I60" i="1"/>
  <c r="B60" i="1"/>
  <c r="I78" i="1"/>
  <c r="B62" i="1"/>
  <c r="B78" i="1" s="1"/>
  <c r="H104" i="1"/>
  <c r="I105" i="1" s="1"/>
  <c r="H103" i="1"/>
  <c r="H137" i="1"/>
  <c r="G165" i="1" l="1"/>
  <c r="B95" i="1"/>
  <c r="I95" i="1"/>
  <c r="I76" i="1"/>
  <c r="B76" i="1"/>
  <c r="G163" i="1"/>
  <c r="B37" i="1"/>
  <c r="I37" i="1"/>
  <c r="I25" i="1"/>
  <c r="B13" i="1"/>
  <c r="B25" i="1"/>
  <c r="I94" i="1"/>
  <c r="B94" i="1"/>
  <c r="B110" i="1" s="1"/>
  <c r="B50" i="1" l="1"/>
  <c r="I61" i="1"/>
  <c r="B128" i="1"/>
  <c r="I128" i="1"/>
  <c r="B38" i="1"/>
  <c r="I38" i="1"/>
  <c r="B14" i="1"/>
  <c r="B26" i="1"/>
  <c r="I39" i="1"/>
  <c r="G166" i="1"/>
  <c r="H163" i="1" s="1"/>
  <c r="B93" i="1"/>
  <c r="B109" i="1" s="1"/>
  <c r="I93" i="1"/>
  <c r="B111" i="1"/>
  <c r="B129" i="1" s="1"/>
  <c r="I111" i="1"/>
  <c r="H166" i="1" l="1"/>
  <c r="I52" i="1"/>
  <c r="B39" i="1"/>
  <c r="I26" i="1"/>
  <c r="B27" i="1"/>
  <c r="B40" i="1" s="1"/>
  <c r="B146" i="1"/>
  <c r="I146" i="1"/>
  <c r="I81" i="1"/>
  <c r="B51" i="1"/>
  <c r="B127" i="1"/>
  <c r="I127" i="1"/>
  <c r="I145" i="1"/>
  <c r="B145" i="1"/>
  <c r="H164" i="1"/>
  <c r="H165" i="1"/>
  <c r="I64" i="1"/>
  <c r="I63" i="1"/>
  <c r="B63" i="1"/>
  <c r="I51" i="1" l="1"/>
  <c r="B52" i="1"/>
  <c r="I131" i="1" s="1"/>
  <c r="I130" i="1"/>
  <c r="B64" i="1"/>
  <c r="I53" i="1"/>
  <c r="B53" i="1"/>
  <c r="I79" i="1"/>
  <c r="B79" i="1"/>
  <c r="B144" i="1"/>
  <c r="I144" i="1"/>
  <c r="I65" i="1" l="1"/>
  <c r="B65" i="1"/>
  <c r="B66" i="1" s="1"/>
  <c r="I80" i="1"/>
  <c r="B80" i="1"/>
  <c r="B96" i="1"/>
  <c r="I96" i="1"/>
  <c r="B112" i="1" l="1"/>
  <c r="I112" i="1"/>
  <c r="I109" i="1"/>
  <c r="B97" i="1"/>
  <c r="I97" i="1"/>
  <c r="B81" i="1"/>
  <c r="B82" i="1"/>
  <c r="B99" i="1" s="1"/>
  <c r="B67" i="1"/>
  <c r="B113" i="1" l="1"/>
  <c r="I113" i="1"/>
  <c r="I110" i="1"/>
  <c r="B98" i="1"/>
  <c r="B114" i="1" s="1"/>
  <c r="B130" i="1"/>
  <c r="I129" i="1"/>
  <c r="B83" i="1"/>
  <c r="B68" i="1"/>
  <c r="B100" i="1"/>
  <c r="B115" i="1"/>
  <c r="B132" i="1" s="1"/>
  <c r="B131" i="1" l="1"/>
  <c r="I147" i="1"/>
  <c r="B147" i="1"/>
  <c r="B148" i="1" s="1"/>
  <c r="B149" i="1" s="1"/>
  <c r="B150" i="1" s="1"/>
  <c r="B151" i="1" s="1"/>
  <c r="B152" i="1" s="1"/>
  <c r="B101" i="1"/>
  <c r="B116" i="1"/>
  <c r="B133" i="1" s="1"/>
  <c r="B69" i="1"/>
  <c r="B85" i="1" s="1"/>
  <c r="B86" i="1" s="1"/>
  <c r="B84" i="1"/>
  <c r="B117" i="1" l="1"/>
  <c r="B102" i="1"/>
  <c r="B119" i="1" l="1"/>
  <c r="B118" i="1"/>
  <c r="B135" i="1" s="1"/>
  <c r="B136" i="1" s="1"/>
  <c r="B134" i="1"/>
  <c r="I134" i="1"/>
</calcChain>
</file>

<file path=xl/sharedStrings.xml><?xml version="1.0" encoding="utf-8"?>
<sst xmlns="http://schemas.openxmlformats.org/spreadsheetml/2006/main" count="176" uniqueCount="68">
  <si>
    <t xml:space="preserve">Univesidad Nacional José Faustino Sánchez Carrión </t>
  </si>
  <si>
    <t>FACULTAD DE INGENIERÍA QUÍMICA Y METALÚRGICA</t>
  </si>
  <si>
    <t>ESCUELA PROFESIONAL DE INGENIERÍA QUÍMICA</t>
  </si>
  <si>
    <t xml:space="preserve"> PLAN DE ESTUDIOS N° 5 MODELO POR COMPETENCIAS</t>
  </si>
  <si>
    <t>CICLO I</t>
  </si>
  <si>
    <t>CODIGO</t>
  </si>
  <si>
    <t>ASIGNATURA</t>
  </si>
  <si>
    <t>HT</t>
  </si>
  <si>
    <t>HP</t>
  </si>
  <si>
    <t>TH</t>
  </si>
  <si>
    <t>CREDITO</t>
  </si>
  <si>
    <t>PRE REQ</t>
  </si>
  <si>
    <r>
      <t>HP</t>
    </r>
    <r>
      <rPr>
        <vertAlign val="subscript"/>
        <sz val="11"/>
        <color indexed="8"/>
        <rFont val="Calibri"/>
        <family val="2"/>
      </rPr>
      <t>D</t>
    </r>
  </si>
  <si>
    <r>
      <t>HP</t>
    </r>
    <r>
      <rPr>
        <vertAlign val="subscript"/>
        <sz val="11"/>
        <color indexed="8"/>
        <rFont val="Calibri"/>
        <family val="2"/>
      </rPr>
      <t>L</t>
    </r>
  </si>
  <si>
    <t>TOTAL</t>
  </si>
  <si>
    <t>Formación Profesional Básica=</t>
  </si>
  <si>
    <t>Formación General=</t>
  </si>
  <si>
    <t>CICLO II</t>
  </si>
  <si>
    <t>CICLO III</t>
  </si>
  <si>
    <t>CICLO IV</t>
  </si>
  <si>
    <t>CICLO V</t>
  </si>
  <si>
    <t>Legislación Laboral(e)</t>
  </si>
  <si>
    <t>Química Forense(e)</t>
  </si>
  <si>
    <t>Ecologia y medio Ambiente(e)</t>
  </si>
  <si>
    <t>Tecnologia de Recursos Pecuarios e Hidrobilógicos(e)</t>
  </si>
  <si>
    <t>Formación Profesional Especializada=</t>
  </si>
  <si>
    <t>CICLO VI</t>
  </si>
  <si>
    <t>Investigación Operativa</t>
  </si>
  <si>
    <t>Ciencias Contables y Financieras (e)</t>
  </si>
  <si>
    <t>Energia de Recursos no Convencionales(e)</t>
  </si>
  <si>
    <t>Tratamiento de Residuos Sólidos(e)</t>
  </si>
  <si>
    <t>Tratamiento y conservación de Alimentos(e)</t>
  </si>
  <si>
    <t>Mecanica y Resistencia de Materiales(e)</t>
  </si>
  <si>
    <t>CICLO VII</t>
  </si>
  <si>
    <t>Tratamiento de Efluentes(e)</t>
  </si>
  <si>
    <t>Marketing (e)</t>
  </si>
  <si>
    <t>Aseguramiento de la Calidad(e)</t>
  </si>
  <si>
    <t>Radio Isótopos y Energía Nuclear(e)</t>
  </si>
  <si>
    <t>CICLO VIII</t>
  </si>
  <si>
    <t>Responsabilidad Social y Ambiental</t>
  </si>
  <si>
    <t>Tecnología del Gas(e)</t>
  </si>
  <si>
    <t>Gerencia  de Operaciones I</t>
  </si>
  <si>
    <t>Contaminación atmosférica(e)</t>
  </si>
  <si>
    <t xml:space="preserve"> Tecnología Polímeros y Biopolímeros  (e)</t>
  </si>
  <si>
    <t>CICLO IX</t>
  </si>
  <si>
    <t>Sistemas Integrados de Gestión ( e )</t>
  </si>
  <si>
    <t>Sucroquímica (e)</t>
  </si>
  <si>
    <t>Gerencia de Operaciones II (e)</t>
  </si>
  <si>
    <t>Tecnología de la Soldadura(e)</t>
  </si>
  <si>
    <t>Metalurgia de los metales Preciosos(e)</t>
  </si>
  <si>
    <t>CICLO X</t>
  </si>
  <si>
    <t>Estudio de Impacto Ambiental(e)</t>
  </si>
  <si>
    <t>Tecnologia de Productos no Metálicos (e)</t>
  </si>
  <si>
    <t>Negocios Internacionales(e)</t>
  </si>
  <si>
    <t>Tratamiento de Pasivos Ambientales(e)</t>
  </si>
  <si>
    <r>
      <t>Prácticas Pre-Profesionales</t>
    </r>
    <r>
      <rPr>
        <b/>
        <sz val="11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*</t>
    </r>
  </si>
  <si>
    <t>OBSERVACIONES:  Solo para aplicación interna de la Escuela Profesional de ingeniería Química   los siguiente:</t>
  </si>
  <si>
    <r>
      <rPr>
        <sz val="14"/>
        <color indexed="8"/>
        <rFont val="Calibri"/>
        <family val="2"/>
      </rPr>
      <t>* = PRACTICAS PRE - PROFESIONALES - Valido a Partir del VIII Ciclo (Minimo 03 Meses)</t>
    </r>
  </si>
  <si>
    <r>
      <t>HP</t>
    </r>
    <r>
      <rPr>
        <vertAlign val="subscript"/>
        <sz val="14"/>
        <color indexed="8"/>
        <rFont val="Calibri"/>
        <family val="2"/>
      </rPr>
      <t xml:space="preserve">D </t>
    </r>
    <r>
      <rPr>
        <sz val="14"/>
        <color indexed="8"/>
        <rFont val="Calibri"/>
        <family val="2"/>
      </rPr>
      <t>= Horas de Prácticas cuyos ejercicios se hacen bajo la dirección del Docente</t>
    </r>
  </si>
  <si>
    <r>
      <t>HP</t>
    </r>
    <r>
      <rPr>
        <vertAlign val="subscript"/>
        <sz val="14"/>
        <color indexed="8"/>
        <rFont val="Calibri"/>
        <family val="2"/>
      </rPr>
      <t xml:space="preserve">L </t>
    </r>
    <r>
      <rPr>
        <sz val="14"/>
        <color indexed="8"/>
        <rFont val="Calibri"/>
        <family val="2"/>
      </rPr>
      <t xml:space="preserve">= Horas de Prácticas de Laboratorio( fase de experimentación) y/o taller (Computo, otros),según la naturaleza de la asignatura </t>
    </r>
  </si>
  <si>
    <t xml:space="preserve">CUADRO RESUMEN </t>
  </si>
  <si>
    <t>Descripción según Estatuto de la UNJFSC - Ley 30220</t>
  </si>
  <si>
    <t>Crédito</t>
  </si>
  <si>
    <t xml:space="preserve">% Crédito </t>
  </si>
  <si>
    <t>%</t>
  </si>
  <si>
    <t xml:space="preserve">Formación Profesional Básica </t>
  </si>
  <si>
    <t>Formación Básica o  General</t>
  </si>
  <si>
    <t>Formación Profesional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</si>
</sst>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 Narrow"/>
      <family val="2"/>
    </font>
    <font>
      <vertAlign val="subscript"/>
      <sz val="11"/>
      <color indexed="8"/>
      <name val="Calibri"/>
      <family val="2"/>
    </font>
    <font>
      <sz val="14"/>
      <color theme="1"/>
      <name val="Arial Narrow"/>
      <family val="2"/>
    </font>
    <font>
      <sz val="14"/>
      <color rgb="FF00B050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b/>
      <sz val="14"/>
      <color theme="1"/>
      <name val="Arial Narrow"/>
      <family val="2"/>
    </font>
    <font>
      <sz val="14"/>
      <color rgb="FF00000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vertAlign val="subscript"/>
      <sz val="14"/>
      <color indexed="8"/>
      <name val="Calibri"/>
      <family val="2"/>
    </font>
    <font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8" fillId="0" borderId="4" xfId="0" applyFont="1" applyBorder="1"/>
    <xf numFmtId="0" fontId="10" fillId="4" borderId="1" xfId="0" applyFont="1" applyFill="1" applyBorder="1" applyAlignment="1">
      <alignment horizontal="justify" vertical="center"/>
    </xf>
    <xf numFmtId="0" fontId="8" fillId="0" borderId="1" xfId="0" applyFont="1" applyFill="1" applyBorder="1"/>
    <xf numFmtId="0" fontId="8" fillId="5" borderId="1" xfId="0" applyFont="1" applyFill="1" applyBorder="1" applyAlignment="1">
      <alignment horizontal="justify" vertical="center"/>
    </xf>
    <xf numFmtId="0" fontId="8" fillId="0" borderId="4" xfId="0" applyFont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/>
    <xf numFmtId="0" fontId="13" fillId="5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/>
    <xf numFmtId="0" fontId="8" fillId="0" borderId="8" xfId="0" applyFont="1" applyBorder="1" applyAlignment="1"/>
    <xf numFmtId="0" fontId="9" fillId="0" borderId="4" xfId="0" applyFont="1" applyBorder="1" applyAlignment="1">
      <alignment horizontal="justify" vertical="center"/>
    </xf>
    <xf numFmtId="0" fontId="8" fillId="0" borderId="8" xfId="0" applyFont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0" borderId="9" xfId="0" applyFont="1" applyBorder="1" applyAlignme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8" fillId="0" borderId="4" xfId="0" applyFont="1" applyBorder="1" applyAlignment="1">
      <alignment horizontal="justify" vertical="center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0" xfId="0" applyFont="1" applyBorder="1"/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20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left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22" fillId="0" borderId="0" xfId="0" applyFont="1" applyBorder="1"/>
    <xf numFmtId="0" fontId="10" fillId="6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2" fontId="23" fillId="0" borderId="1" xfId="0" applyNumberFormat="1" applyFont="1" applyBorder="1"/>
    <xf numFmtId="2" fontId="23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142875</xdr:rowOff>
    </xdr:from>
    <xdr:to>
      <xdr:col>2</xdr:col>
      <xdr:colOff>247650</xdr:colOff>
      <xdr:row>2</xdr:row>
      <xdr:rowOff>209550</xdr:rowOff>
    </xdr:to>
    <xdr:pic>
      <xdr:nvPicPr>
        <xdr:cNvPr id="2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847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LA%20%20Y%20PLAN%20CURRICULAR%202016-II%20EP.%20ING.%20QUIM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ESTUDIO 2016"/>
      <sheetName val="HORAS TOTALES PLAN"/>
      <sheetName val="LINEAS DE CARRERA"/>
    </sheetNames>
    <sheetDataSet>
      <sheetData sheetId="0">
        <row r="9">
          <cell r="D9">
            <v>2</v>
          </cell>
          <cell r="E9">
            <v>2</v>
          </cell>
          <cell r="F9">
            <v>0</v>
          </cell>
        </row>
        <row r="10">
          <cell r="D10">
            <v>2</v>
          </cell>
          <cell r="E10">
            <v>2</v>
          </cell>
          <cell r="F10">
            <v>4</v>
          </cell>
        </row>
        <row r="11">
          <cell r="D11">
            <v>2</v>
          </cell>
          <cell r="E11">
            <v>2</v>
          </cell>
          <cell r="F11">
            <v>2</v>
          </cell>
        </row>
        <row r="12">
          <cell r="D12">
            <v>2</v>
          </cell>
          <cell r="E12">
            <v>2</v>
          </cell>
          <cell r="F12">
            <v>0</v>
          </cell>
        </row>
        <row r="13">
          <cell r="D13">
            <v>2</v>
          </cell>
          <cell r="E13">
            <v>2</v>
          </cell>
          <cell r="F13">
            <v>2</v>
          </cell>
        </row>
        <row r="14">
          <cell r="D14">
            <v>2</v>
          </cell>
          <cell r="E14">
            <v>0</v>
          </cell>
          <cell r="F14">
            <v>2</v>
          </cell>
        </row>
        <row r="15">
          <cell r="D15">
            <v>1</v>
          </cell>
          <cell r="E15">
            <v>2</v>
          </cell>
          <cell r="F15">
            <v>0</v>
          </cell>
        </row>
        <row r="24">
          <cell r="D24">
            <v>2</v>
          </cell>
          <cell r="E24">
            <v>2</v>
          </cell>
          <cell r="F24">
            <v>0</v>
          </cell>
        </row>
        <row r="25">
          <cell r="D25">
            <v>2</v>
          </cell>
          <cell r="E25">
            <v>3</v>
          </cell>
          <cell r="F25">
            <v>3</v>
          </cell>
        </row>
        <row r="26">
          <cell r="D26">
            <v>2</v>
          </cell>
          <cell r="E26">
            <v>2</v>
          </cell>
          <cell r="F26">
            <v>2</v>
          </cell>
        </row>
        <row r="27">
          <cell r="D27">
            <v>2</v>
          </cell>
          <cell r="E27">
            <v>2</v>
          </cell>
          <cell r="F27">
            <v>4</v>
          </cell>
        </row>
        <row r="28">
          <cell r="D28">
            <v>2</v>
          </cell>
          <cell r="E28">
            <v>2</v>
          </cell>
          <cell r="F28">
            <v>2</v>
          </cell>
        </row>
        <row r="29">
          <cell r="D29">
            <v>1</v>
          </cell>
          <cell r="E29">
            <v>2</v>
          </cell>
          <cell r="F29">
            <v>0</v>
          </cell>
        </row>
        <row r="30">
          <cell r="D30">
            <v>1</v>
          </cell>
          <cell r="E30">
            <v>2</v>
          </cell>
          <cell r="F30">
            <v>0</v>
          </cell>
        </row>
        <row r="44">
          <cell r="D44">
            <v>2</v>
          </cell>
          <cell r="E44">
            <v>2</v>
          </cell>
          <cell r="F44">
            <v>0</v>
          </cell>
        </row>
        <row r="45">
          <cell r="D45">
            <v>3</v>
          </cell>
          <cell r="E45">
            <v>1</v>
          </cell>
          <cell r="F45">
            <v>3</v>
          </cell>
        </row>
        <row r="46">
          <cell r="D46">
            <v>2</v>
          </cell>
          <cell r="E46">
            <v>0</v>
          </cell>
          <cell r="F46">
            <v>2</v>
          </cell>
        </row>
        <row r="47">
          <cell r="D47">
            <v>2</v>
          </cell>
          <cell r="E47">
            <v>2</v>
          </cell>
          <cell r="F47">
            <v>4</v>
          </cell>
        </row>
        <row r="48">
          <cell r="D48">
            <v>1</v>
          </cell>
          <cell r="E48">
            <v>1</v>
          </cell>
          <cell r="F48">
            <v>3</v>
          </cell>
        </row>
        <row r="49">
          <cell r="D49">
            <v>2</v>
          </cell>
          <cell r="E49">
            <v>2</v>
          </cell>
          <cell r="F49">
            <v>0</v>
          </cell>
        </row>
        <row r="50">
          <cell r="D50">
            <v>1</v>
          </cell>
          <cell r="E50">
            <v>2</v>
          </cell>
          <cell r="F50">
            <v>2</v>
          </cell>
        </row>
        <row r="59">
          <cell r="D59">
            <v>3</v>
          </cell>
          <cell r="E59">
            <v>2</v>
          </cell>
          <cell r="F59">
            <v>0</v>
          </cell>
        </row>
        <row r="60">
          <cell r="D60">
            <v>1</v>
          </cell>
          <cell r="E60">
            <v>0</v>
          </cell>
          <cell r="F60">
            <v>4</v>
          </cell>
        </row>
        <row r="61">
          <cell r="D61">
            <v>2</v>
          </cell>
          <cell r="E61">
            <v>0</v>
          </cell>
          <cell r="F61">
            <v>2</v>
          </cell>
        </row>
        <row r="62">
          <cell r="D62">
            <v>2</v>
          </cell>
          <cell r="E62">
            <v>3</v>
          </cell>
          <cell r="F62">
            <v>3</v>
          </cell>
        </row>
        <row r="63">
          <cell r="D63">
            <v>3</v>
          </cell>
          <cell r="E63">
            <v>2</v>
          </cell>
          <cell r="F63">
            <v>0</v>
          </cell>
        </row>
        <row r="64">
          <cell r="D64">
            <v>2</v>
          </cell>
          <cell r="E64">
            <v>0</v>
          </cell>
          <cell r="F64">
            <v>0</v>
          </cell>
        </row>
        <row r="65">
          <cell r="D65">
            <v>2</v>
          </cell>
          <cell r="E65">
            <v>2</v>
          </cell>
          <cell r="F65">
            <v>2</v>
          </cell>
        </row>
        <row r="81">
          <cell r="D81">
            <v>2</v>
          </cell>
          <cell r="E81">
            <v>2</v>
          </cell>
          <cell r="F81">
            <v>2</v>
          </cell>
        </row>
        <row r="82">
          <cell r="D82">
            <v>1</v>
          </cell>
          <cell r="E82">
            <v>0</v>
          </cell>
          <cell r="F82">
            <v>2</v>
          </cell>
        </row>
        <row r="83">
          <cell r="D83">
            <v>1</v>
          </cell>
          <cell r="E83">
            <v>0</v>
          </cell>
          <cell r="F83">
            <v>2</v>
          </cell>
        </row>
        <row r="84">
          <cell r="D84">
            <v>2</v>
          </cell>
          <cell r="E84">
            <v>2</v>
          </cell>
          <cell r="F84">
            <v>2</v>
          </cell>
        </row>
        <row r="85">
          <cell r="D85">
            <v>3</v>
          </cell>
          <cell r="E85">
            <v>2</v>
          </cell>
          <cell r="F85">
            <v>0</v>
          </cell>
        </row>
        <row r="86">
          <cell r="D86">
            <v>2</v>
          </cell>
          <cell r="E86">
            <v>3</v>
          </cell>
          <cell r="F86">
            <v>3</v>
          </cell>
        </row>
        <row r="87">
          <cell r="D87">
            <v>1</v>
          </cell>
          <cell r="E87">
            <v>2</v>
          </cell>
          <cell r="F87">
            <v>2</v>
          </cell>
        </row>
        <row r="88">
          <cell r="D88">
            <v>1</v>
          </cell>
          <cell r="E88">
            <v>2</v>
          </cell>
          <cell r="F88">
            <v>2</v>
          </cell>
        </row>
        <row r="89">
          <cell r="D89">
            <v>1</v>
          </cell>
          <cell r="E89">
            <v>2</v>
          </cell>
          <cell r="F89">
            <v>2</v>
          </cell>
        </row>
        <row r="90">
          <cell r="D90">
            <v>1</v>
          </cell>
          <cell r="E90">
            <v>2</v>
          </cell>
          <cell r="F90">
            <v>2</v>
          </cell>
        </row>
        <row r="99">
          <cell r="D99">
            <v>2</v>
          </cell>
          <cell r="E99">
            <v>2</v>
          </cell>
          <cell r="F99">
            <v>0</v>
          </cell>
        </row>
        <row r="100">
          <cell r="D100">
            <v>2</v>
          </cell>
          <cell r="E100">
            <v>0</v>
          </cell>
          <cell r="F100">
            <v>2</v>
          </cell>
        </row>
        <row r="101">
          <cell r="D101">
            <v>2</v>
          </cell>
          <cell r="E101">
            <v>0</v>
          </cell>
          <cell r="F101">
            <v>2</v>
          </cell>
        </row>
        <row r="102">
          <cell r="D102">
            <v>1</v>
          </cell>
          <cell r="E102">
            <v>2</v>
          </cell>
          <cell r="F102">
            <v>2</v>
          </cell>
        </row>
        <row r="103">
          <cell r="D103">
            <v>3</v>
          </cell>
          <cell r="E103">
            <v>2</v>
          </cell>
          <cell r="F103">
            <v>0</v>
          </cell>
        </row>
        <row r="104">
          <cell r="D104">
            <v>2</v>
          </cell>
          <cell r="E104">
            <v>0</v>
          </cell>
          <cell r="F104">
            <v>0</v>
          </cell>
        </row>
        <row r="105">
          <cell r="D105">
            <v>1</v>
          </cell>
          <cell r="E105">
            <v>2</v>
          </cell>
          <cell r="F105">
            <v>2</v>
          </cell>
        </row>
        <row r="106">
          <cell r="D106">
            <v>1</v>
          </cell>
          <cell r="E106">
            <v>2</v>
          </cell>
          <cell r="F106">
            <v>2</v>
          </cell>
        </row>
        <row r="107">
          <cell r="D107">
            <v>1</v>
          </cell>
          <cell r="E107">
            <v>2</v>
          </cell>
          <cell r="F107">
            <v>2</v>
          </cell>
        </row>
        <row r="108">
          <cell r="D108">
            <v>1</v>
          </cell>
          <cell r="E108">
            <v>2</v>
          </cell>
          <cell r="F108">
            <v>2</v>
          </cell>
        </row>
        <row r="109">
          <cell r="D109">
            <v>1</v>
          </cell>
          <cell r="E109">
            <v>2</v>
          </cell>
          <cell r="F109">
            <v>2</v>
          </cell>
        </row>
        <row r="120">
          <cell r="D120">
            <v>2</v>
          </cell>
          <cell r="E120">
            <v>2</v>
          </cell>
          <cell r="F120">
            <v>0</v>
          </cell>
        </row>
        <row r="121">
          <cell r="D121">
            <v>2</v>
          </cell>
          <cell r="E121">
            <v>0</v>
          </cell>
          <cell r="F121">
            <v>2</v>
          </cell>
        </row>
        <row r="122">
          <cell r="D122">
            <v>2</v>
          </cell>
          <cell r="E122">
            <v>0</v>
          </cell>
          <cell r="F122">
            <v>2</v>
          </cell>
        </row>
        <row r="123">
          <cell r="D123">
            <v>1</v>
          </cell>
          <cell r="E123">
            <v>2</v>
          </cell>
          <cell r="F123">
            <v>2</v>
          </cell>
        </row>
        <row r="124">
          <cell r="D124">
            <v>2</v>
          </cell>
          <cell r="E124">
            <v>0</v>
          </cell>
          <cell r="F124">
            <v>2</v>
          </cell>
        </row>
        <row r="125">
          <cell r="D125">
            <v>2</v>
          </cell>
          <cell r="E125">
            <v>2</v>
          </cell>
          <cell r="F125">
            <v>2</v>
          </cell>
        </row>
        <row r="126">
          <cell r="D126">
            <v>1</v>
          </cell>
          <cell r="E126">
            <v>2</v>
          </cell>
          <cell r="F126">
            <v>2</v>
          </cell>
        </row>
        <row r="127">
          <cell r="D127">
            <v>1</v>
          </cell>
          <cell r="E127">
            <v>2</v>
          </cell>
          <cell r="F127">
            <v>2</v>
          </cell>
        </row>
        <row r="128">
          <cell r="D128">
            <v>1</v>
          </cell>
          <cell r="E128">
            <v>2</v>
          </cell>
          <cell r="F128">
            <v>2</v>
          </cell>
        </row>
        <row r="129">
          <cell r="D129">
            <v>1</v>
          </cell>
          <cell r="E129">
            <v>2</v>
          </cell>
          <cell r="F129">
            <v>2</v>
          </cell>
        </row>
        <row r="139">
          <cell r="D139">
            <v>1</v>
          </cell>
          <cell r="E139">
            <v>2</v>
          </cell>
          <cell r="F139">
            <v>2</v>
          </cell>
        </row>
        <row r="140">
          <cell r="D140">
            <v>1</v>
          </cell>
          <cell r="E140">
            <v>0</v>
          </cell>
          <cell r="F140">
            <v>4</v>
          </cell>
        </row>
        <row r="141">
          <cell r="D141">
            <v>2</v>
          </cell>
          <cell r="E141">
            <v>0</v>
          </cell>
          <cell r="F141">
            <v>2</v>
          </cell>
        </row>
        <row r="142">
          <cell r="D142">
            <v>1</v>
          </cell>
          <cell r="E142">
            <v>0</v>
          </cell>
          <cell r="F142">
            <v>4</v>
          </cell>
        </row>
        <row r="143">
          <cell r="D143">
            <v>2</v>
          </cell>
          <cell r="E143">
            <v>0</v>
          </cell>
          <cell r="F143">
            <v>2</v>
          </cell>
        </row>
        <row r="144">
          <cell r="D144">
            <v>3</v>
          </cell>
          <cell r="E144">
            <v>2</v>
          </cell>
          <cell r="F144">
            <v>0</v>
          </cell>
        </row>
        <row r="145">
          <cell r="D145">
            <v>2</v>
          </cell>
          <cell r="E145">
            <v>2</v>
          </cell>
          <cell r="F145">
            <v>0</v>
          </cell>
        </row>
        <row r="146">
          <cell r="D146">
            <v>1</v>
          </cell>
          <cell r="E146">
            <v>2</v>
          </cell>
          <cell r="F146">
            <v>2</v>
          </cell>
        </row>
        <row r="147">
          <cell r="D147">
            <v>1</v>
          </cell>
          <cell r="E147">
            <v>2</v>
          </cell>
          <cell r="F147">
            <v>2</v>
          </cell>
        </row>
        <row r="148">
          <cell r="D148">
            <v>1</v>
          </cell>
          <cell r="E148">
            <v>2</v>
          </cell>
          <cell r="F148">
            <v>2</v>
          </cell>
        </row>
        <row r="149">
          <cell r="D149">
            <v>1</v>
          </cell>
          <cell r="E149">
            <v>2</v>
          </cell>
          <cell r="F149">
            <v>2</v>
          </cell>
        </row>
        <row r="159">
          <cell r="D159">
            <v>2</v>
          </cell>
          <cell r="E159">
            <v>2</v>
          </cell>
          <cell r="F159">
            <v>2</v>
          </cell>
        </row>
        <row r="160">
          <cell r="D160">
            <v>2</v>
          </cell>
          <cell r="E160">
            <v>0</v>
          </cell>
          <cell r="F160">
            <v>4</v>
          </cell>
        </row>
        <row r="161">
          <cell r="D161">
            <v>2</v>
          </cell>
          <cell r="E161">
            <v>2</v>
          </cell>
          <cell r="F161">
            <v>2</v>
          </cell>
        </row>
        <row r="162">
          <cell r="D162">
            <v>3</v>
          </cell>
          <cell r="E162">
            <v>2</v>
          </cell>
          <cell r="F162">
            <v>0</v>
          </cell>
        </row>
        <row r="163">
          <cell r="D163">
            <v>2</v>
          </cell>
          <cell r="E163">
            <v>2</v>
          </cell>
          <cell r="F163">
            <v>0</v>
          </cell>
        </row>
        <row r="164">
          <cell r="D164">
            <v>1</v>
          </cell>
          <cell r="E164">
            <v>2</v>
          </cell>
          <cell r="F164">
            <v>2</v>
          </cell>
        </row>
        <row r="165">
          <cell r="D165">
            <v>1</v>
          </cell>
          <cell r="E165">
            <v>2</v>
          </cell>
          <cell r="F165">
            <v>2</v>
          </cell>
        </row>
        <row r="166">
          <cell r="D166">
            <v>1</v>
          </cell>
          <cell r="E166">
            <v>2</v>
          </cell>
          <cell r="F166">
            <v>2</v>
          </cell>
        </row>
        <row r="167">
          <cell r="D167">
            <v>1</v>
          </cell>
          <cell r="E167">
            <v>2</v>
          </cell>
          <cell r="F167">
            <v>2</v>
          </cell>
        </row>
        <row r="168">
          <cell r="D168">
            <v>1</v>
          </cell>
          <cell r="E168">
            <v>2</v>
          </cell>
          <cell r="F168">
            <v>2</v>
          </cell>
        </row>
        <row r="176">
          <cell r="D176">
            <v>1</v>
          </cell>
          <cell r="E176">
            <v>2</v>
          </cell>
          <cell r="F176">
            <v>0</v>
          </cell>
        </row>
        <row r="177">
          <cell r="D177">
            <v>2</v>
          </cell>
          <cell r="E177">
            <v>2</v>
          </cell>
          <cell r="F177">
            <v>2</v>
          </cell>
        </row>
        <row r="178">
          <cell r="D178">
            <v>2</v>
          </cell>
          <cell r="E178">
            <v>2</v>
          </cell>
          <cell r="F178">
            <v>2</v>
          </cell>
        </row>
        <row r="179">
          <cell r="D179">
            <v>3</v>
          </cell>
          <cell r="E179">
            <v>2</v>
          </cell>
          <cell r="F179">
            <v>0</v>
          </cell>
        </row>
        <row r="180">
          <cell r="D180">
            <v>1</v>
          </cell>
          <cell r="E180">
            <v>2</v>
          </cell>
          <cell r="F180">
            <v>2</v>
          </cell>
        </row>
        <row r="181">
          <cell r="D181">
            <v>1</v>
          </cell>
          <cell r="E181">
            <v>2</v>
          </cell>
          <cell r="F181">
            <v>2</v>
          </cell>
        </row>
        <row r="182">
          <cell r="D182">
            <v>1</v>
          </cell>
          <cell r="E182">
            <v>2</v>
          </cell>
          <cell r="F182">
            <v>2</v>
          </cell>
        </row>
        <row r="183">
          <cell r="D183">
            <v>1</v>
          </cell>
          <cell r="E183">
            <v>2</v>
          </cell>
          <cell r="F183">
            <v>2</v>
          </cell>
        </row>
      </sheetData>
      <sheetData sheetId="1" refreshError="1"/>
      <sheetData sheetId="2">
        <row r="5">
          <cell r="C5" t="str">
            <v>Análisis Matemático I</v>
          </cell>
          <cell r="D5" t="str">
            <v>Análisis Matemático II</v>
          </cell>
          <cell r="E5" t="str">
            <v>Análisis Matemático III</v>
          </cell>
          <cell r="F5" t="str">
            <v>Balance de materia y energía</v>
          </cell>
          <cell r="G5" t="str">
            <v>Proyectos de ingeniería química</v>
          </cell>
          <cell r="H5" t="str">
            <v>Economía de  procesos químicos</v>
          </cell>
          <cell r="I5" t="str">
            <v>Cinética y diseño de reactores químicos</v>
          </cell>
          <cell r="J5" t="str">
            <v>Diseño de plantas químicas</v>
          </cell>
          <cell r="K5" t="str">
            <v>Organization and Administration of Business</v>
          </cell>
        </row>
        <row r="6">
          <cell r="B6" t="str">
            <v>Química I</v>
          </cell>
          <cell r="C6" t="str">
            <v>Química II</v>
          </cell>
          <cell r="D6" t="str">
            <v xml:space="preserve">Química analítica </v>
          </cell>
          <cell r="E6" t="str">
            <v>Análisis instrumental</v>
          </cell>
          <cell r="F6" t="str">
            <v xml:space="preserve"> Biotecnología para ingenieros químicos</v>
          </cell>
          <cell r="G6" t="str">
            <v>Tratamiento de Aguas I</v>
          </cell>
          <cell r="H6" t="str">
            <v>Tratamiento de Aguas II</v>
          </cell>
          <cell r="I6" t="str">
            <v>Análisis y Síntesis de Procesos Químicos</v>
          </cell>
          <cell r="J6" t="str">
            <v>Control e Instrumentación de procesos</v>
          </cell>
          <cell r="K6" t="str">
            <v>Simulación y Optimización de Procesos</v>
          </cell>
        </row>
        <row r="7">
          <cell r="B7" t="str">
            <v>Física I</v>
          </cell>
          <cell r="C7" t="str">
            <v>Física II</v>
          </cell>
          <cell r="D7" t="str">
            <v>Electricidad Aplicada a La Ingeniería</v>
          </cell>
          <cell r="E7" t="str">
            <v>Geología y mineralogía</v>
          </cell>
          <cell r="F7" t="str">
            <v>Métodos numéricos para ingeniería Química</v>
          </cell>
          <cell r="G7" t="str">
            <v xml:space="preserve">Concentración y Metalurgia Extractiva </v>
          </cell>
          <cell r="H7" t="str">
            <v xml:space="preserve">Ciencia de los Materiales </v>
          </cell>
          <cell r="I7" t="str">
            <v>Ingeniería Electroquímica</v>
          </cell>
        </row>
        <row r="8">
          <cell r="B8" t="str">
            <v>Introducción a la Ingeniería Química</v>
          </cell>
          <cell r="C8" t="str">
            <v>Química Orgánica I</v>
          </cell>
          <cell r="D8" t="str">
            <v>Química Orgánica II</v>
          </cell>
          <cell r="F8" t="str">
            <v>Fenómenos de Transporte</v>
          </cell>
          <cell r="G8" t="str">
            <v>Transporte de Fluidos</v>
          </cell>
          <cell r="H8" t="str">
            <v>Transferencia de Calor</v>
          </cell>
          <cell r="I8" t="str">
            <v>Laboratorio de Operaciones Unitarias</v>
          </cell>
          <cell r="J8" t="str">
            <v>Transferencia de Masa I</v>
          </cell>
          <cell r="K8" t="str">
            <v>Transferencia de Masa II</v>
          </cell>
        </row>
        <row r="9">
          <cell r="B9" t="str">
            <v>Algoritmo y Programación</v>
          </cell>
          <cell r="C9" t="str">
            <v xml:space="preserve">Diseño Asistido Por Computadora </v>
          </cell>
          <cell r="D9" t="str">
            <v>Informática Aplicada a procesos Químicos</v>
          </cell>
          <cell r="E9" t="str">
            <v xml:space="preserve">Fisicoquímica </v>
          </cell>
          <cell r="F9" t="str">
            <v>Termodinámica para Ingeniería Química I</v>
          </cell>
          <cell r="G9" t="str">
            <v>Termodinámica para Ingeniería Química II</v>
          </cell>
          <cell r="H9" t="str">
            <v>Tecnología de Procesos Inorgánicos</v>
          </cell>
          <cell r="I9" t="str">
            <v>Tecnología de Procesos Orgánicos</v>
          </cell>
          <cell r="J9" t="str">
            <v>Tesis en Ingeniería Química I</v>
          </cell>
          <cell r="K9" t="str">
            <v>Tesis en Ingeniería Química II</v>
          </cell>
        </row>
        <row r="10">
          <cell r="B10" t="str">
            <v>Nuevas Tecnologías de Aprendizaje</v>
          </cell>
          <cell r="D10" t="str">
            <v>Estadística Aplicada a la Ingeniería</v>
          </cell>
          <cell r="E10" t="str">
            <v>Metodología de la Investigación</v>
          </cell>
        </row>
        <row r="11">
          <cell r="B11" t="str">
            <v>Lengua y Redacción</v>
          </cell>
          <cell r="C11" t="str">
            <v>Ética en la Ingeniería</v>
          </cell>
          <cell r="E11" t="str">
            <v>Filosofia de la Ciencia y la Tecnología</v>
          </cell>
          <cell r="H11" t="str">
            <v xml:space="preserve"> Seguridad Integral y Discapacidad</v>
          </cell>
          <cell r="I11" t="str">
            <v>Innovación Tecnológica</v>
          </cell>
          <cell r="J11" t="str">
            <v>Deontología Profesional</v>
          </cell>
        </row>
        <row r="12">
          <cell r="B12" t="str">
            <v>Lógica Matemática</v>
          </cell>
          <cell r="C12" t="str">
            <v xml:space="preserve">Talleres de Arte </v>
          </cell>
          <cell r="D12" t="str">
            <v>Inglés I</v>
          </cell>
          <cell r="E12" t="str">
            <v>Inglés II</v>
          </cell>
          <cell r="F12" t="str">
            <v>Inglés III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6"/>
  <sheetViews>
    <sheetView tabSelected="1" workbookViewId="0">
      <selection activeCell="K15" sqref="K15"/>
    </sheetView>
  </sheetViews>
  <sheetFormatPr baseColWidth="10" defaultRowHeight="15" x14ac:dyDescent="0.25"/>
  <cols>
    <col min="3" max="3" width="45.140625" bestFit="1" customWidth="1"/>
  </cols>
  <sheetData>
    <row r="1" spans="2:9" ht="26.25" x14ac:dyDescent="0.4">
      <c r="B1" s="1" t="s">
        <v>0</v>
      </c>
      <c r="C1" s="1"/>
      <c r="D1" s="1"/>
      <c r="E1" s="1"/>
      <c r="F1" s="1"/>
      <c r="G1" s="1"/>
      <c r="H1" s="1"/>
      <c r="I1" s="1"/>
    </row>
    <row r="2" spans="2:9" ht="18.75" x14ac:dyDescent="0.3">
      <c r="B2" s="2" t="s">
        <v>1</v>
      </c>
      <c r="C2" s="2"/>
      <c r="D2" s="2"/>
      <c r="E2" s="2"/>
      <c r="F2" s="2"/>
      <c r="G2" s="2"/>
      <c r="H2" s="2"/>
      <c r="I2" s="2"/>
    </row>
    <row r="3" spans="2:9" ht="23.25" x14ac:dyDescent="0.35">
      <c r="B3" s="3" t="s">
        <v>2</v>
      </c>
      <c r="C3" s="4"/>
      <c r="D3" s="4"/>
      <c r="E3" s="4"/>
      <c r="F3" s="4"/>
      <c r="G3" s="4"/>
      <c r="H3" s="4"/>
      <c r="I3" s="4"/>
    </row>
    <row r="4" spans="2:9" ht="23.25" x14ac:dyDescent="0.25">
      <c r="B4" s="5" t="s">
        <v>3</v>
      </c>
      <c r="C4" s="5"/>
      <c r="D4" s="5"/>
      <c r="E4" s="5"/>
      <c r="F4" s="5"/>
      <c r="G4" s="5"/>
      <c r="H4" s="5"/>
      <c r="I4" s="5"/>
    </row>
    <row r="5" spans="2:9" ht="16.5" x14ac:dyDescent="0.25">
      <c r="B5" s="6" t="s">
        <v>4</v>
      </c>
      <c r="C5" s="6"/>
      <c r="D5" s="6"/>
      <c r="E5" s="6"/>
      <c r="F5" s="6"/>
      <c r="G5" s="6"/>
      <c r="H5" s="6"/>
      <c r="I5" s="6"/>
    </row>
    <row r="6" spans="2:9" ht="16.5" x14ac:dyDescent="0.25">
      <c r="B6" s="7" t="s">
        <v>5</v>
      </c>
      <c r="C6" s="7" t="s">
        <v>6</v>
      </c>
      <c r="D6" s="7" t="s">
        <v>7</v>
      </c>
      <c r="E6" s="8" t="s">
        <v>8</v>
      </c>
      <c r="F6" s="9"/>
      <c r="G6" s="10" t="s">
        <v>9</v>
      </c>
      <c r="H6" s="11" t="s">
        <v>10</v>
      </c>
      <c r="I6" s="7" t="s">
        <v>11</v>
      </c>
    </row>
    <row r="7" spans="2:9" ht="18" x14ac:dyDescent="0.25">
      <c r="B7" s="7"/>
      <c r="C7" s="7"/>
      <c r="D7" s="7"/>
      <c r="E7" s="12" t="s">
        <v>12</v>
      </c>
      <c r="F7" s="13" t="s">
        <v>13</v>
      </c>
      <c r="G7" s="14"/>
      <c r="H7" s="15"/>
      <c r="I7" s="7"/>
    </row>
    <row r="8" spans="2:9" ht="18" x14ac:dyDescent="0.25">
      <c r="B8" s="16">
        <v>101</v>
      </c>
      <c r="C8" s="17" t="str">
        <f>+'[1]LINEAS DE CARRERA'!B12</f>
        <v>Lógica Matemática</v>
      </c>
      <c r="D8" s="18">
        <f>+'[1]PLAN DE ESTUDIO 2016'!D9*16</f>
        <v>32</v>
      </c>
      <c r="E8" s="18">
        <f>+'[1]PLAN DE ESTUDIO 2016'!E9*32</f>
        <v>64</v>
      </c>
      <c r="F8" s="18">
        <f>+'[1]PLAN DE ESTUDIO 2016'!F9*32</f>
        <v>0</v>
      </c>
      <c r="G8" s="18">
        <f t="shared" ref="G8:G14" si="0">SUM(D8:F8)</f>
        <v>96</v>
      </c>
      <c r="H8" s="19">
        <f>(D8/16+E8/(2*32)+F8/(32*2))</f>
        <v>3</v>
      </c>
      <c r="I8" s="20"/>
    </row>
    <row r="9" spans="2:9" ht="18" x14ac:dyDescent="0.25">
      <c r="B9" s="16">
        <f t="shared" ref="B9:B14" si="1">+B8+1</f>
        <v>102</v>
      </c>
      <c r="C9" s="21" t="str">
        <f>+'[1]LINEAS DE CARRERA'!B6</f>
        <v>Química I</v>
      </c>
      <c r="D9" s="22">
        <f>+'[1]PLAN DE ESTUDIO 2016'!D10*16</f>
        <v>32</v>
      </c>
      <c r="E9" s="22">
        <f>+'[1]PLAN DE ESTUDIO 2016'!E10*32</f>
        <v>64</v>
      </c>
      <c r="F9" s="22">
        <f>+'[1]PLAN DE ESTUDIO 2016'!F10*32</f>
        <v>128</v>
      </c>
      <c r="G9" s="22">
        <f>SUM(D9:F9)</f>
        <v>224</v>
      </c>
      <c r="H9" s="19">
        <f t="shared" ref="H9:H14" si="2">(D9/16+E9/(2*32)+F9/(32*2))</f>
        <v>5</v>
      </c>
      <c r="I9" s="20"/>
    </row>
    <row r="10" spans="2:9" ht="18" x14ac:dyDescent="0.25">
      <c r="B10" s="16">
        <f t="shared" si="1"/>
        <v>103</v>
      </c>
      <c r="C10" s="21" t="str">
        <f>+'[1]LINEAS DE CARRERA'!B7</f>
        <v>Física I</v>
      </c>
      <c r="D10" s="22">
        <f>+'[1]PLAN DE ESTUDIO 2016'!D11*16</f>
        <v>32</v>
      </c>
      <c r="E10" s="22">
        <f>+'[1]PLAN DE ESTUDIO 2016'!E11*32</f>
        <v>64</v>
      </c>
      <c r="F10" s="22">
        <f>+'[1]PLAN DE ESTUDIO 2016'!F11*32</f>
        <v>64</v>
      </c>
      <c r="G10" s="22">
        <f t="shared" si="0"/>
        <v>160</v>
      </c>
      <c r="H10" s="19">
        <f t="shared" si="2"/>
        <v>4</v>
      </c>
      <c r="I10" s="20"/>
    </row>
    <row r="11" spans="2:9" ht="18" x14ac:dyDescent="0.25">
      <c r="B11" s="16">
        <f t="shared" si="1"/>
        <v>104</v>
      </c>
      <c r="C11" s="21" t="str">
        <f>+'[1]LINEAS DE CARRERA'!B8</f>
        <v>Introducción a la Ingeniería Química</v>
      </c>
      <c r="D11" s="22">
        <f>+'[1]PLAN DE ESTUDIO 2016'!D12*16</f>
        <v>32</v>
      </c>
      <c r="E11" s="22">
        <f>+'[1]PLAN DE ESTUDIO 2016'!E12*32</f>
        <v>64</v>
      </c>
      <c r="F11" s="22">
        <f>+'[1]PLAN DE ESTUDIO 2016'!F12*32</f>
        <v>0</v>
      </c>
      <c r="G11" s="22">
        <f t="shared" si="0"/>
        <v>96</v>
      </c>
      <c r="H11" s="19">
        <f t="shared" si="2"/>
        <v>3</v>
      </c>
      <c r="I11" s="20"/>
    </row>
    <row r="12" spans="2:9" ht="18" x14ac:dyDescent="0.25">
      <c r="B12" s="16">
        <f t="shared" si="1"/>
        <v>105</v>
      </c>
      <c r="C12" s="21" t="str">
        <f>+'[1]LINEAS DE CARRERA'!B9</f>
        <v>Algoritmo y Programación</v>
      </c>
      <c r="D12" s="22">
        <f>+'[1]PLAN DE ESTUDIO 2016'!D13*16</f>
        <v>32</v>
      </c>
      <c r="E12" s="22">
        <f>+'[1]PLAN DE ESTUDIO 2016'!E13*32</f>
        <v>64</v>
      </c>
      <c r="F12" s="22">
        <f>+'[1]PLAN DE ESTUDIO 2016'!F13*32</f>
        <v>64</v>
      </c>
      <c r="G12" s="22">
        <f t="shared" si="0"/>
        <v>160</v>
      </c>
      <c r="H12" s="19">
        <f t="shared" si="2"/>
        <v>4</v>
      </c>
      <c r="I12" s="20"/>
    </row>
    <row r="13" spans="2:9" ht="18" x14ac:dyDescent="0.25">
      <c r="B13" s="18">
        <f t="shared" si="1"/>
        <v>106</v>
      </c>
      <c r="C13" s="17" t="str">
        <f>+'[1]LINEAS DE CARRERA'!B10</f>
        <v>Nuevas Tecnologías de Aprendizaje</v>
      </c>
      <c r="D13" s="18">
        <f>+'[1]PLAN DE ESTUDIO 2016'!D14*16</f>
        <v>32</v>
      </c>
      <c r="E13" s="18">
        <f>+'[1]PLAN DE ESTUDIO 2016'!E14*32</f>
        <v>0</v>
      </c>
      <c r="F13" s="18">
        <f>+'[1]PLAN DE ESTUDIO 2016'!F14*32</f>
        <v>64</v>
      </c>
      <c r="G13" s="18">
        <f t="shared" si="0"/>
        <v>96</v>
      </c>
      <c r="H13" s="19">
        <f t="shared" si="2"/>
        <v>3</v>
      </c>
      <c r="I13" s="20"/>
    </row>
    <row r="14" spans="2:9" ht="18" x14ac:dyDescent="0.25">
      <c r="B14" s="18">
        <f t="shared" si="1"/>
        <v>107</v>
      </c>
      <c r="C14" s="17" t="str">
        <f>+'[1]LINEAS DE CARRERA'!B11</f>
        <v>Lengua y Redacción</v>
      </c>
      <c r="D14" s="18">
        <f>+'[1]PLAN DE ESTUDIO 2016'!D15*16</f>
        <v>16</v>
      </c>
      <c r="E14" s="18">
        <f>+'[1]PLAN DE ESTUDIO 2016'!E15*32</f>
        <v>64</v>
      </c>
      <c r="F14" s="18">
        <f>+'[1]PLAN DE ESTUDIO 2016'!F15*32</f>
        <v>0</v>
      </c>
      <c r="G14" s="18">
        <f t="shared" si="0"/>
        <v>80</v>
      </c>
      <c r="H14" s="19">
        <f t="shared" si="2"/>
        <v>2</v>
      </c>
      <c r="I14" s="20"/>
    </row>
    <row r="15" spans="2:9" ht="18" x14ac:dyDescent="0.25">
      <c r="B15" s="23"/>
      <c r="C15" s="23"/>
      <c r="D15" s="24" t="s">
        <v>14</v>
      </c>
      <c r="E15" s="24"/>
      <c r="F15" s="24"/>
      <c r="G15" s="25">
        <f>SUM(G8:G14)</f>
        <v>912</v>
      </c>
      <c r="H15" s="25">
        <f>SUM(H8:H14)</f>
        <v>24</v>
      </c>
      <c r="I15" s="20"/>
    </row>
    <row r="16" spans="2:9" ht="18" x14ac:dyDescent="0.25">
      <c r="B16" s="26"/>
      <c r="C16" s="26"/>
      <c r="D16" s="27"/>
      <c r="E16" s="27"/>
      <c r="F16" s="27"/>
      <c r="G16" s="28" t="s">
        <v>15</v>
      </c>
      <c r="H16" s="20">
        <f>SUM(H9:H12)</f>
        <v>16</v>
      </c>
      <c r="I16" s="20"/>
    </row>
    <row r="17" spans="2:9" ht="18" x14ac:dyDescent="0.25">
      <c r="B17" s="29"/>
      <c r="C17" s="29"/>
      <c r="D17" s="29"/>
      <c r="E17" s="29"/>
      <c r="F17" s="29"/>
      <c r="G17" s="30" t="s">
        <v>16</v>
      </c>
      <c r="H17" s="20">
        <f>+H8+H13+H14</f>
        <v>8</v>
      </c>
      <c r="I17" s="20">
        <f>SUM(H16:H17)</f>
        <v>24</v>
      </c>
    </row>
    <row r="18" spans="2:9" ht="16.5" x14ac:dyDescent="0.25">
      <c r="B18" s="6" t="s">
        <v>17</v>
      </c>
      <c r="C18" s="6"/>
      <c r="D18" s="6"/>
      <c r="E18" s="6"/>
      <c r="F18" s="6"/>
      <c r="G18" s="6"/>
      <c r="H18" s="6"/>
      <c r="I18" s="6"/>
    </row>
    <row r="19" spans="2:9" ht="16.5" x14ac:dyDescent="0.25">
      <c r="B19" s="7" t="s">
        <v>5</v>
      </c>
      <c r="C19" s="7" t="s">
        <v>6</v>
      </c>
      <c r="D19" s="7" t="s">
        <v>7</v>
      </c>
      <c r="E19" s="7" t="s">
        <v>8</v>
      </c>
      <c r="F19" s="7"/>
      <c r="G19" s="7" t="s">
        <v>9</v>
      </c>
      <c r="H19" s="7" t="s">
        <v>10</v>
      </c>
      <c r="I19" s="7" t="s">
        <v>11</v>
      </c>
    </row>
    <row r="20" spans="2:9" ht="18" x14ac:dyDescent="0.25">
      <c r="B20" s="7"/>
      <c r="C20" s="7"/>
      <c r="D20" s="7"/>
      <c r="E20" s="12" t="s">
        <v>12</v>
      </c>
      <c r="F20" s="12" t="s">
        <v>13</v>
      </c>
      <c r="G20" s="7"/>
      <c r="H20" s="7"/>
      <c r="I20" s="7"/>
    </row>
    <row r="21" spans="2:9" ht="18" x14ac:dyDescent="0.25">
      <c r="B21" s="16">
        <f t="shared" ref="B21:B27" si="3">50+B8</f>
        <v>151</v>
      </c>
      <c r="C21" s="21" t="str">
        <f>+'[1]LINEAS DE CARRERA'!C5</f>
        <v>Análisis Matemático I</v>
      </c>
      <c r="D21" s="22">
        <f>+'[1]PLAN DE ESTUDIO 2016'!D24*16</f>
        <v>32</v>
      </c>
      <c r="E21" s="22">
        <f>+'[1]PLAN DE ESTUDIO 2016'!E24*32</f>
        <v>64</v>
      </c>
      <c r="F21" s="22">
        <f>+'[1]PLAN DE ESTUDIO 2016'!F24*32</f>
        <v>0</v>
      </c>
      <c r="G21" s="22">
        <f t="shared" ref="G21:G27" si="4">SUM(D21:F21)</f>
        <v>96</v>
      </c>
      <c r="H21" s="19">
        <f t="shared" ref="H21:H27" si="5">(D21/16+E21/(2*32)+F21/(32*2))</f>
        <v>3</v>
      </c>
      <c r="I21" s="31">
        <f>+B8</f>
        <v>101</v>
      </c>
    </row>
    <row r="22" spans="2:9" ht="18" x14ac:dyDescent="0.25">
      <c r="B22" s="16">
        <f t="shared" si="3"/>
        <v>152</v>
      </c>
      <c r="C22" s="21" t="str">
        <f>+'[1]LINEAS DE CARRERA'!C6</f>
        <v>Química II</v>
      </c>
      <c r="D22" s="22">
        <f>+'[1]PLAN DE ESTUDIO 2016'!D25*16</f>
        <v>32</v>
      </c>
      <c r="E22" s="22">
        <f>+'[1]PLAN DE ESTUDIO 2016'!E25*32</f>
        <v>96</v>
      </c>
      <c r="F22" s="22">
        <f>+'[1]PLAN DE ESTUDIO 2016'!F25*32</f>
        <v>96</v>
      </c>
      <c r="G22" s="22">
        <f t="shared" si="4"/>
        <v>224</v>
      </c>
      <c r="H22" s="19">
        <f t="shared" si="5"/>
        <v>5</v>
      </c>
      <c r="I22" s="31">
        <f>+B9</f>
        <v>102</v>
      </c>
    </row>
    <row r="23" spans="2:9" ht="18" x14ac:dyDescent="0.25">
      <c r="B23" s="16">
        <f t="shared" si="3"/>
        <v>153</v>
      </c>
      <c r="C23" s="21" t="str">
        <f>+'[1]LINEAS DE CARRERA'!C7</f>
        <v>Física II</v>
      </c>
      <c r="D23" s="22">
        <f>+'[1]PLAN DE ESTUDIO 2016'!D26*16</f>
        <v>32</v>
      </c>
      <c r="E23" s="22">
        <f>+'[1]PLAN DE ESTUDIO 2016'!E26*32</f>
        <v>64</v>
      </c>
      <c r="F23" s="22">
        <f>+'[1]PLAN DE ESTUDIO 2016'!F26*32</f>
        <v>64</v>
      </c>
      <c r="G23" s="22">
        <f t="shared" si="4"/>
        <v>160</v>
      </c>
      <c r="H23" s="19">
        <f t="shared" si="5"/>
        <v>4</v>
      </c>
      <c r="I23" s="31">
        <f>+B10</f>
        <v>103</v>
      </c>
    </row>
    <row r="24" spans="2:9" ht="18" x14ac:dyDescent="0.25">
      <c r="B24" s="16">
        <f t="shared" si="3"/>
        <v>154</v>
      </c>
      <c r="C24" s="21" t="str">
        <f>+'[1]LINEAS DE CARRERA'!C8</f>
        <v>Química Orgánica I</v>
      </c>
      <c r="D24" s="22">
        <f>+'[1]PLAN DE ESTUDIO 2016'!D27*16</f>
        <v>32</v>
      </c>
      <c r="E24" s="22">
        <f>+'[1]PLAN DE ESTUDIO 2016'!E27*32</f>
        <v>64</v>
      </c>
      <c r="F24" s="22">
        <f>+'[1]PLAN DE ESTUDIO 2016'!F27*32</f>
        <v>128</v>
      </c>
      <c r="G24" s="22">
        <f t="shared" si="4"/>
        <v>224</v>
      </c>
      <c r="H24" s="19">
        <f t="shared" si="5"/>
        <v>5</v>
      </c>
      <c r="I24" s="31">
        <f>+B11</f>
        <v>104</v>
      </c>
    </row>
    <row r="25" spans="2:9" ht="18" x14ac:dyDescent="0.25">
      <c r="B25" s="16">
        <f t="shared" si="3"/>
        <v>155</v>
      </c>
      <c r="C25" s="21" t="str">
        <f>+'[1]LINEAS DE CARRERA'!C9</f>
        <v xml:space="preserve">Diseño Asistido Por Computadora </v>
      </c>
      <c r="D25" s="22">
        <f>+'[1]PLAN DE ESTUDIO 2016'!D28*16</f>
        <v>32</v>
      </c>
      <c r="E25" s="22">
        <f>+'[1]PLAN DE ESTUDIO 2016'!E28*32</f>
        <v>64</v>
      </c>
      <c r="F25" s="22">
        <f>+'[1]PLAN DE ESTUDIO 2016'!F28*32</f>
        <v>64</v>
      </c>
      <c r="G25" s="22">
        <f t="shared" si="4"/>
        <v>160</v>
      </c>
      <c r="H25" s="19">
        <f t="shared" si="5"/>
        <v>4</v>
      </c>
      <c r="I25" s="31">
        <f>+B12</f>
        <v>105</v>
      </c>
    </row>
    <row r="26" spans="2:9" ht="18" x14ac:dyDescent="0.25">
      <c r="B26" s="16">
        <f t="shared" si="3"/>
        <v>156</v>
      </c>
      <c r="C26" s="17" t="str">
        <f>+'[1]LINEAS DE CARRERA'!C11</f>
        <v>Ética en la Ingeniería</v>
      </c>
      <c r="D26" s="18">
        <f>+'[1]PLAN DE ESTUDIO 2016'!D29*16</f>
        <v>16</v>
      </c>
      <c r="E26" s="18">
        <f>+'[1]PLAN DE ESTUDIO 2016'!E29*32</f>
        <v>64</v>
      </c>
      <c r="F26" s="18">
        <f>+'[1]PLAN DE ESTUDIO 2016'!F29*32</f>
        <v>0</v>
      </c>
      <c r="G26" s="18">
        <f t="shared" si="4"/>
        <v>80</v>
      </c>
      <c r="H26" s="19">
        <f t="shared" si="5"/>
        <v>2</v>
      </c>
      <c r="I26" s="31">
        <f>+B14</f>
        <v>107</v>
      </c>
    </row>
    <row r="27" spans="2:9" ht="18" x14ac:dyDescent="0.25">
      <c r="B27" s="16">
        <f t="shared" si="3"/>
        <v>157</v>
      </c>
      <c r="C27" s="17" t="str">
        <f>+'[1]LINEAS DE CARRERA'!C12</f>
        <v xml:space="preserve">Talleres de Arte </v>
      </c>
      <c r="D27" s="18">
        <f>+'[1]PLAN DE ESTUDIO 2016'!D30*16</f>
        <v>16</v>
      </c>
      <c r="E27" s="18">
        <f>+'[1]PLAN DE ESTUDIO 2016'!E30*32</f>
        <v>64</v>
      </c>
      <c r="F27" s="18">
        <f>+'[1]PLAN DE ESTUDIO 2016'!F30*32</f>
        <v>0</v>
      </c>
      <c r="G27" s="18">
        <f t="shared" si="4"/>
        <v>80</v>
      </c>
      <c r="H27" s="19">
        <f t="shared" si="5"/>
        <v>2</v>
      </c>
      <c r="I27" s="31"/>
    </row>
    <row r="28" spans="2:9" ht="18" x14ac:dyDescent="0.25">
      <c r="B28" s="23"/>
      <c r="C28" s="23"/>
      <c r="D28" s="24" t="s">
        <v>14</v>
      </c>
      <c r="E28" s="24"/>
      <c r="F28" s="24"/>
      <c r="G28" s="25">
        <f>SUM(G21:G27)</f>
        <v>1024</v>
      </c>
      <c r="H28" s="32">
        <f>SUM(H21:H27)</f>
        <v>25</v>
      </c>
      <c r="I28" s="33"/>
    </row>
    <row r="29" spans="2:9" ht="18" x14ac:dyDescent="0.25">
      <c r="B29" s="26"/>
      <c r="C29" s="26"/>
      <c r="D29" s="27"/>
      <c r="E29" s="27"/>
      <c r="F29" s="27"/>
      <c r="G29" s="28" t="s">
        <v>15</v>
      </c>
      <c r="H29" s="20">
        <f>SUM(H21:H25)</f>
        <v>21</v>
      </c>
      <c r="I29" s="20"/>
    </row>
    <row r="30" spans="2:9" ht="18" x14ac:dyDescent="0.25">
      <c r="B30" s="29"/>
      <c r="C30" s="29"/>
      <c r="D30" s="29"/>
      <c r="E30" s="29"/>
      <c r="F30" s="29"/>
      <c r="G30" s="30" t="s">
        <v>16</v>
      </c>
      <c r="H30" s="20">
        <f>+SUM(H26:H27)</f>
        <v>4</v>
      </c>
      <c r="I30" s="31">
        <f>SUM(H29:H30)</f>
        <v>25</v>
      </c>
    </row>
    <row r="31" spans="2:9" ht="16.5" x14ac:dyDescent="0.25">
      <c r="B31" s="6" t="s">
        <v>18</v>
      </c>
      <c r="C31" s="6"/>
      <c r="D31" s="6"/>
      <c r="E31" s="6"/>
      <c r="F31" s="6"/>
      <c r="G31" s="6"/>
      <c r="H31" s="6"/>
      <c r="I31" s="6"/>
    </row>
    <row r="32" spans="2:9" ht="16.5" x14ac:dyDescent="0.25">
      <c r="B32" s="7" t="s">
        <v>5</v>
      </c>
      <c r="C32" s="7" t="s">
        <v>6</v>
      </c>
      <c r="D32" s="7" t="s">
        <v>7</v>
      </c>
      <c r="E32" s="7" t="s">
        <v>8</v>
      </c>
      <c r="F32" s="7"/>
      <c r="G32" s="7" t="s">
        <v>9</v>
      </c>
      <c r="H32" s="7" t="s">
        <v>10</v>
      </c>
      <c r="I32" s="7" t="s">
        <v>11</v>
      </c>
    </row>
    <row r="33" spans="2:9" ht="18" x14ac:dyDescent="0.25">
      <c r="B33" s="7"/>
      <c r="C33" s="7"/>
      <c r="D33" s="7"/>
      <c r="E33" s="12" t="s">
        <v>12</v>
      </c>
      <c r="F33" s="12" t="s">
        <v>13</v>
      </c>
      <c r="G33" s="7"/>
      <c r="H33" s="7"/>
      <c r="I33" s="7"/>
    </row>
    <row r="34" spans="2:9" ht="18" x14ac:dyDescent="0.25">
      <c r="B34" s="16">
        <f t="shared" ref="B34:B40" si="6">50+B21</f>
        <v>201</v>
      </c>
      <c r="C34" s="21" t="str">
        <f>+'[1]LINEAS DE CARRERA'!D5</f>
        <v>Análisis Matemático II</v>
      </c>
      <c r="D34" s="22">
        <f>+'[1]PLAN DE ESTUDIO 2016'!D44*16</f>
        <v>32</v>
      </c>
      <c r="E34" s="22">
        <f>+'[1]PLAN DE ESTUDIO 2016'!E44*32</f>
        <v>64</v>
      </c>
      <c r="F34" s="22">
        <f>+'[1]PLAN DE ESTUDIO 2016'!F44*32</f>
        <v>0</v>
      </c>
      <c r="G34" s="22">
        <f t="shared" ref="G34:G40" si="7">SUM(D34:F34)</f>
        <v>96</v>
      </c>
      <c r="H34" s="19">
        <f t="shared" ref="H34:H40" si="8">(D34/16+E34/(2*32)+F34/(32*2))</f>
        <v>3</v>
      </c>
      <c r="I34" s="16">
        <f>+B21</f>
        <v>151</v>
      </c>
    </row>
    <row r="35" spans="2:9" ht="18" x14ac:dyDescent="0.25">
      <c r="B35" s="16">
        <f t="shared" si="6"/>
        <v>202</v>
      </c>
      <c r="C35" s="21" t="str">
        <f>+'[1]LINEAS DE CARRERA'!D6</f>
        <v xml:space="preserve">Química analítica </v>
      </c>
      <c r="D35" s="22">
        <f>+'[1]PLAN DE ESTUDIO 2016'!D45*16</f>
        <v>48</v>
      </c>
      <c r="E35" s="22">
        <f>+'[1]PLAN DE ESTUDIO 2016'!E45*32</f>
        <v>32</v>
      </c>
      <c r="F35" s="22">
        <f>+'[1]PLAN DE ESTUDIO 2016'!F45*32</f>
        <v>96</v>
      </c>
      <c r="G35" s="22">
        <f t="shared" si="7"/>
        <v>176</v>
      </c>
      <c r="H35" s="19">
        <f t="shared" si="8"/>
        <v>5</v>
      </c>
      <c r="I35" s="16">
        <f>+B22</f>
        <v>152</v>
      </c>
    </row>
    <row r="36" spans="2:9" ht="18" x14ac:dyDescent="0.25">
      <c r="B36" s="16">
        <f t="shared" si="6"/>
        <v>203</v>
      </c>
      <c r="C36" s="21" t="str">
        <f>+'[1]LINEAS DE CARRERA'!D7</f>
        <v>Electricidad Aplicada a La Ingeniería</v>
      </c>
      <c r="D36" s="22">
        <f>+'[1]PLAN DE ESTUDIO 2016'!D46*16</f>
        <v>32</v>
      </c>
      <c r="E36" s="22">
        <f>+'[1]PLAN DE ESTUDIO 2016'!E46*32</f>
        <v>0</v>
      </c>
      <c r="F36" s="22">
        <f>+'[1]PLAN DE ESTUDIO 2016'!F46*32</f>
        <v>64</v>
      </c>
      <c r="G36" s="22">
        <f t="shared" si="7"/>
        <v>96</v>
      </c>
      <c r="H36" s="19">
        <f t="shared" si="8"/>
        <v>3</v>
      </c>
      <c r="I36" s="16">
        <f>+B23</f>
        <v>153</v>
      </c>
    </row>
    <row r="37" spans="2:9" ht="18" x14ac:dyDescent="0.25">
      <c r="B37" s="16">
        <f t="shared" si="6"/>
        <v>204</v>
      </c>
      <c r="C37" s="21" t="str">
        <f>+'[1]LINEAS DE CARRERA'!D8</f>
        <v>Química Orgánica II</v>
      </c>
      <c r="D37" s="22">
        <f>+'[1]PLAN DE ESTUDIO 2016'!D47*16</f>
        <v>32</v>
      </c>
      <c r="E37" s="22">
        <f>+'[1]PLAN DE ESTUDIO 2016'!E47*32</f>
        <v>64</v>
      </c>
      <c r="F37" s="22">
        <f>+'[1]PLAN DE ESTUDIO 2016'!F47*32</f>
        <v>128</v>
      </c>
      <c r="G37" s="22">
        <f t="shared" si="7"/>
        <v>224</v>
      </c>
      <c r="H37" s="19">
        <f t="shared" si="8"/>
        <v>5</v>
      </c>
      <c r="I37" s="16">
        <f>+B24</f>
        <v>154</v>
      </c>
    </row>
    <row r="38" spans="2:9" ht="18" x14ac:dyDescent="0.25">
      <c r="B38" s="16">
        <f t="shared" si="6"/>
        <v>205</v>
      </c>
      <c r="C38" s="21" t="str">
        <f>+'[1]LINEAS DE CARRERA'!D9</f>
        <v>Informática Aplicada a procesos Químicos</v>
      </c>
      <c r="D38" s="22">
        <f>+'[1]PLAN DE ESTUDIO 2016'!D48*16</f>
        <v>16</v>
      </c>
      <c r="E38" s="22">
        <f>+'[1]PLAN DE ESTUDIO 2016'!E48*32</f>
        <v>32</v>
      </c>
      <c r="F38" s="22">
        <f>+'[1]PLAN DE ESTUDIO 2016'!F48*32</f>
        <v>96</v>
      </c>
      <c r="G38" s="22">
        <f t="shared" si="7"/>
        <v>144</v>
      </c>
      <c r="H38" s="19">
        <f t="shared" si="8"/>
        <v>3</v>
      </c>
      <c r="I38" s="16">
        <f>+B25</f>
        <v>155</v>
      </c>
    </row>
    <row r="39" spans="2:9" ht="18" x14ac:dyDescent="0.25">
      <c r="B39" s="16">
        <f t="shared" si="6"/>
        <v>206</v>
      </c>
      <c r="C39" s="34" t="str">
        <f>+'[1]LINEAS DE CARRERA'!D10</f>
        <v>Estadística Aplicada a la Ingeniería</v>
      </c>
      <c r="D39" s="19">
        <f>+'[1]PLAN DE ESTUDIO 2016'!D49*16</f>
        <v>32</v>
      </c>
      <c r="E39" s="19">
        <f>+'[1]PLAN DE ESTUDIO 2016'!E49*32</f>
        <v>64</v>
      </c>
      <c r="F39" s="19">
        <f>+'[1]PLAN DE ESTUDIO 2016'!F49*32</f>
        <v>0</v>
      </c>
      <c r="G39" s="19">
        <f t="shared" si="7"/>
        <v>96</v>
      </c>
      <c r="H39" s="19">
        <f t="shared" si="8"/>
        <v>3</v>
      </c>
      <c r="I39" s="16">
        <f>+B13</f>
        <v>106</v>
      </c>
    </row>
    <row r="40" spans="2:9" ht="18" x14ac:dyDescent="0.25">
      <c r="B40" s="16">
        <f t="shared" si="6"/>
        <v>207</v>
      </c>
      <c r="C40" s="17" t="str">
        <f>+'[1]LINEAS DE CARRERA'!D12</f>
        <v>Inglés I</v>
      </c>
      <c r="D40" s="18">
        <f>+'[1]PLAN DE ESTUDIO 2016'!D50*16</f>
        <v>16</v>
      </c>
      <c r="E40" s="18">
        <f>+'[1]PLAN DE ESTUDIO 2016'!E50*32</f>
        <v>64</v>
      </c>
      <c r="F40" s="18">
        <f>+'[1]PLAN DE ESTUDIO 2016'!F50*32</f>
        <v>64</v>
      </c>
      <c r="G40" s="18">
        <f t="shared" si="7"/>
        <v>144</v>
      </c>
      <c r="H40" s="19">
        <f t="shared" si="8"/>
        <v>3</v>
      </c>
      <c r="I40" s="16"/>
    </row>
    <row r="41" spans="2:9" ht="18" x14ac:dyDescent="0.25">
      <c r="B41" s="23"/>
      <c r="C41" s="23"/>
      <c r="D41" s="24" t="s">
        <v>14</v>
      </c>
      <c r="E41" s="24"/>
      <c r="F41" s="24"/>
      <c r="G41" s="25">
        <f>SUM(G34:G40)</f>
        <v>976</v>
      </c>
      <c r="H41" s="32">
        <f>SUM(H34:H40)</f>
        <v>25</v>
      </c>
      <c r="I41" s="33"/>
    </row>
    <row r="42" spans="2:9" ht="18" x14ac:dyDescent="0.25">
      <c r="B42" s="26"/>
      <c r="C42" s="26"/>
      <c r="D42" s="27"/>
      <c r="E42" s="27"/>
      <c r="F42" s="27"/>
      <c r="G42" s="28" t="s">
        <v>15</v>
      </c>
      <c r="H42" s="20">
        <f>SUM(H34:H39)</f>
        <v>22</v>
      </c>
      <c r="I42" s="20"/>
    </row>
    <row r="43" spans="2:9" ht="18" x14ac:dyDescent="0.25">
      <c r="B43" s="29"/>
      <c r="C43" s="29"/>
      <c r="D43" s="29"/>
      <c r="E43" s="29"/>
      <c r="F43" s="29"/>
      <c r="G43" s="30" t="s">
        <v>16</v>
      </c>
      <c r="H43" s="35">
        <f>H40</f>
        <v>3</v>
      </c>
      <c r="I43" s="20">
        <f>SUM(H42:H43)</f>
        <v>25</v>
      </c>
    </row>
    <row r="44" spans="2:9" ht="16.5" x14ac:dyDescent="0.25">
      <c r="B44" s="6" t="s">
        <v>19</v>
      </c>
      <c r="C44" s="6"/>
      <c r="D44" s="6"/>
      <c r="E44" s="6"/>
      <c r="F44" s="6"/>
      <c r="G44" s="6"/>
      <c r="H44" s="6"/>
      <c r="I44" s="6"/>
    </row>
    <row r="45" spans="2:9" ht="16.5" x14ac:dyDescent="0.25">
      <c r="B45" s="7" t="s">
        <v>5</v>
      </c>
      <c r="C45" s="7" t="s">
        <v>6</v>
      </c>
      <c r="D45" s="7" t="s">
        <v>7</v>
      </c>
      <c r="E45" s="7" t="s">
        <v>8</v>
      </c>
      <c r="F45" s="7"/>
      <c r="G45" s="7" t="s">
        <v>9</v>
      </c>
      <c r="H45" s="7" t="s">
        <v>10</v>
      </c>
      <c r="I45" s="7" t="s">
        <v>11</v>
      </c>
    </row>
    <row r="46" spans="2:9" ht="18" x14ac:dyDescent="0.25">
      <c r="B46" s="7"/>
      <c r="C46" s="7"/>
      <c r="D46" s="7"/>
      <c r="E46" s="12" t="s">
        <v>12</v>
      </c>
      <c r="F46" s="12" t="s">
        <v>13</v>
      </c>
      <c r="G46" s="7"/>
      <c r="H46" s="7"/>
      <c r="I46" s="7"/>
    </row>
    <row r="47" spans="2:9" ht="18" x14ac:dyDescent="0.25">
      <c r="B47" s="16">
        <f t="shared" ref="B47:B53" si="9">50+B34</f>
        <v>251</v>
      </c>
      <c r="C47" s="21" t="str">
        <f>+'[1]LINEAS DE CARRERA'!E5</f>
        <v>Análisis Matemático III</v>
      </c>
      <c r="D47" s="22">
        <f>+'[1]PLAN DE ESTUDIO 2016'!D59*16</f>
        <v>48</v>
      </c>
      <c r="E47" s="22">
        <f>+'[1]PLAN DE ESTUDIO 2016'!E59*32</f>
        <v>64</v>
      </c>
      <c r="F47" s="22">
        <f>+'[1]PLAN DE ESTUDIO 2016'!F59*32</f>
        <v>0</v>
      </c>
      <c r="G47" s="22">
        <f t="shared" ref="G47:G53" si="10">SUM(D47:F47)</f>
        <v>112</v>
      </c>
      <c r="H47" s="19">
        <f t="shared" ref="H47:H53" si="11">(D47/16+E47/(2*32)+F47/(32*2))</f>
        <v>4</v>
      </c>
      <c r="I47" s="31">
        <f>+B34</f>
        <v>201</v>
      </c>
    </row>
    <row r="48" spans="2:9" ht="18" x14ac:dyDescent="0.25">
      <c r="B48" s="16">
        <f t="shared" si="9"/>
        <v>252</v>
      </c>
      <c r="C48" s="21" t="str">
        <f>+'[1]LINEAS DE CARRERA'!E6</f>
        <v>Análisis instrumental</v>
      </c>
      <c r="D48" s="22">
        <f>+'[1]PLAN DE ESTUDIO 2016'!D60*16</f>
        <v>16</v>
      </c>
      <c r="E48" s="22">
        <f>+'[1]PLAN DE ESTUDIO 2016'!E60*32</f>
        <v>0</v>
      </c>
      <c r="F48" s="22">
        <f>+'[1]PLAN DE ESTUDIO 2016'!F60*32</f>
        <v>128</v>
      </c>
      <c r="G48" s="22">
        <f t="shared" si="10"/>
        <v>144</v>
      </c>
      <c r="H48" s="19">
        <f t="shared" si="11"/>
        <v>3</v>
      </c>
      <c r="I48" s="31">
        <f>+B35</f>
        <v>202</v>
      </c>
    </row>
    <row r="49" spans="2:9" ht="18" x14ac:dyDescent="0.25">
      <c r="B49" s="16">
        <f t="shared" si="9"/>
        <v>253</v>
      </c>
      <c r="C49" s="21" t="str">
        <f>+'[1]LINEAS DE CARRERA'!E7</f>
        <v>Geología y mineralogía</v>
      </c>
      <c r="D49" s="22">
        <f>+'[1]PLAN DE ESTUDIO 2016'!D61*16</f>
        <v>32</v>
      </c>
      <c r="E49" s="22">
        <f>+'[1]PLAN DE ESTUDIO 2016'!E61*32</f>
        <v>0</v>
      </c>
      <c r="F49" s="22">
        <f>+'[1]PLAN DE ESTUDIO 2016'!F61*32</f>
        <v>64</v>
      </c>
      <c r="G49" s="22">
        <f t="shared" si="10"/>
        <v>96</v>
      </c>
      <c r="H49" s="19">
        <f t="shared" si="11"/>
        <v>3</v>
      </c>
      <c r="I49" s="31">
        <f>+B35</f>
        <v>202</v>
      </c>
    </row>
    <row r="50" spans="2:9" ht="18" x14ac:dyDescent="0.25">
      <c r="B50" s="16">
        <f t="shared" si="9"/>
        <v>254</v>
      </c>
      <c r="C50" s="21" t="str">
        <f>+'[1]LINEAS DE CARRERA'!E9</f>
        <v xml:space="preserve">Fisicoquímica </v>
      </c>
      <c r="D50" s="22">
        <f>+'[1]PLAN DE ESTUDIO 2016'!D62*16</f>
        <v>32</v>
      </c>
      <c r="E50" s="22">
        <f>+'[1]PLAN DE ESTUDIO 2016'!E62*32</f>
        <v>96</v>
      </c>
      <c r="F50" s="22">
        <f>+'[1]PLAN DE ESTUDIO 2016'!F62*32</f>
        <v>96</v>
      </c>
      <c r="G50" s="22">
        <f t="shared" si="10"/>
        <v>224</v>
      </c>
      <c r="H50" s="19">
        <f t="shared" si="11"/>
        <v>5</v>
      </c>
      <c r="I50" s="31">
        <f>+B23</f>
        <v>153</v>
      </c>
    </row>
    <row r="51" spans="2:9" ht="18" x14ac:dyDescent="0.25">
      <c r="B51" s="16">
        <f t="shared" si="9"/>
        <v>255</v>
      </c>
      <c r="C51" s="21" t="str">
        <f>+'[1]LINEAS DE CARRERA'!E10</f>
        <v>Metodología de la Investigación</v>
      </c>
      <c r="D51" s="22">
        <f>+'[1]PLAN DE ESTUDIO 2016'!D63*16</f>
        <v>48</v>
      </c>
      <c r="E51" s="22">
        <f>+'[1]PLAN DE ESTUDIO 2016'!E63*32</f>
        <v>64</v>
      </c>
      <c r="F51" s="22">
        <f>+'[1]PLAN DE ESTUDIO 2016'!F63*32</f>
        <v>0</v>
      </c>
      <c r="G51" s="22">
        <f t="shared" si="10"/>
        <v>112</v>
      </c>
      <c r="H51" s="19">
        <f t="shared" si="11"/>
        <v>4</v>
      </c>
      <c r="I51" s="31">
        <f>+B39</f>
        <v>206</v>
      </c>
    </row>
    <row r="52" spans="2:9" ht="18" x14ac:dyDescent="0.25">
      <c r="B52" s="16">
        <f t="shared" si="9"/>
        <v>256</v>
      </c>
      <c r="C52" s="17" t="str">
        <f>+'[1]LINEAS DE CARRERA'!E11</f>
        <v>Filosofia de la Ciencia y la Tecnología</v>
      </c>
      <c r="D52" s="18">
        <f>+'[1]PLAN DE ESTUDIO 2016'!D64*16</f>
        <v>32</v>
      </c>
      <c r="E52" s="18">
        <f>+'[1]PLAN DE ESTUDIO 2016'!E64*32</f>
        <v>0</v>
      </c>
      <c r="F52" s="18">
        <f>+'[1]PLAN DE ESTUDIO 2016'!F64*32</f>
        <v>0</v>
      </c>
      <c r="G52" s="18">
        <f t="shared" si="10"/>
        <v>32</v>
      </c>
      <c r="H52" s="19">
        <f t="shared" si="11"/>
        <v>2</v>
      </c>
      <c r="I52" s="31">
        <f>+B26</f>
        <v>156</v>
      </c>
    </row>
    <row r="53" spans="2:9" ht="18" x14ac:dyDescent="0.25">
      <c r="B53" s="16">
        <f t="shared" si="9"/>
        <v>257</v>
      </c>
      <c r="C53" s="17" t="str">
        <f>+'[1]LINEAS DE CARRERA'!E12</f>
        <v>Inglés II</v>
      </c>
      <c r="D53" s="18">
        <f>+'[1]PLAN DE ESTUDIO 2016'!D65*16</f>
        <v>32</v>
      </c>
      <c r="E53" s="18">
        <f>+'[1]PLAN DE ESTUDIO 2016'!E65*32</f>
        <v>64</v>
      </c>
      <c r="F53" s="18">
        <f>+'[1]PLAN DE ESTUDIO 2016'!F65*32</f>
        <v>64</v>
      </c>
      <c r="G53" s="18">
        <f t="shared" si="10"/>
        <v>160</v>
      </c>
      <c r="H53" s="19">
        <f t="shared" si="11"/>
        <v>4</v>
      </c>
      <c r="I53" s="31">
        <f>+B40</f>
        <v>207</v>
      </c>
    </row>
    <row r="54" spans="2:9" ht="18" x14ac:dyDescent="0.25">
      <c r="B54" s="23"/>
      <c r="C54" s="23"/>
      <c r="D54" s="24" t="s">
        <v>14</v>
      </c>
      <c r="E54" s="24"/>
      <c r="F54" s="24"/>
      <c r="G54" s="25">
        <f>SUM(G47:G53)</f>
        <v>880</v>
      </c>
      <c r="H54" s="25">
        <f>SUM(H47:H53)</f>
        <v>25</v>
      </c>
      <c r="I54" s="20"/>
    </row>
    <row r="55" spans="2:9" ht="18" x14ac:dyDescent="0.25">
      <c r="B55" s="26"/>
      <c r="C55" s="26"/>
      <c r="D55" s="27"/>
      <c r="E55" s="27"/>
      <c r="F55" s="27"/>
      <c r="G55" s="28" t="s">
        <v>15</v>
      </c>
      <c r="H55" s="20">
        <f>SUM(H47:H51)</f>
        <v>19</v>
      </c>
      <c r="I55" s="20"/>
    </row>
    <row r="56" spans="2:9" ht="18" x14ac:dyDescent="0.25">
      <c r="B56" s="29"/>
      <c r="C56" s="29"/>
      <c r="D56" s="29"/>
      <c r="E56" s="29"/>
      <c r="F56" s="29"/>
      <c r="G56" s="30" t="s">
        <v>16</v>
      </c>
      <c r="H56" s="20">
        <f>+SUM(H52:H53)</f>
        <v>6</v>
      </c>
      <c r="I56" s="20">
        <f>SUM(H55:H56)</f>
        <v>25</v>
      </c>
    </row>
    <row r="57" spans="2:9" ht="16.5" x14ac:dyDescent="0.25">
      <c r="B57" s="6" t="s">
        <v>20</v>
      </c>
      <c r="C57" s="6"/>
      <c r="D57" s="6"/>
      <c r="E57" s="6"/>
      <c r="F57" s="6"/>
      <c r="G57" s="6"/>
      <c r="H57" s="6"/>
      <c r="I57" s="6"/>
    </row>
    <row r="58" spans="2:9" ht="16.5" x14ac:dyDescent="0.25">
      <c r="B58" s="7" t="s">
        <v>5</v>
      </c>
      <c r="C58" s="7" t="s">
        <v>6</v>
      </c>
      <c r="D58" s="7" t="s">
        <v>7</v>
      </c>
      <c r="E58" s="7" t="s">
        <v>8</v>
      </c>
      <c r="F58" s="7"/>
      <c r="G58" s="7" t="s">
        <v>9</v>
      </c>
      <c r="H58" s="7" t="s">
        <v>10</v>
      </c>
      <c r="I58" s="7" t="s">
        <v>11</v>
      </c>
    </row>
    <row r="59" spans="2:9" ht="18" x14ac:dyDescent="0.25">
      <c r="B59" s="7"/>
      <c r="C59" s="7"/>
      <c r="D59" s="7"/>
      <c r="E59" s="12" t="s">
        <v>12</v>
      </c>
      <c r="F59" s="12" t="s">
        <v>13</v>
      </c>
      <c r="G59" s="7"/>
      <c r="H59" s="7"/>
      <c r="I59" s="7"/>
    </row>
    <row r="60" spans="2:9" ht="18" x14ac:dyDescent="0.25">
      <c r="B60" s="16">
        <f>50+B47</f>
        <v>301</v>
      </c>
      <c r="C60" s="21" t="str">
        <f>+'[1]LINEAS DE CARRERA'!F5</f>
        <v>Balance de materia y energía</v>
      </c>
      <c r="D60" s="22">
        <f>+'[1]PLAN DE ESTUDIO 2016'!D81*16</f>
        <v>32</v>
      </c>
      <c r="E60" s="22">
        <f>+'[1]PLAN DE ESTUDIO 2016'!E81*32</f>
        <v>64</v>
      </c>
      <c r="F60" s="22">
        <f>+'[1]PLAN DE ESTUDIO 2016'!F81*32</f>
        <v>64</v>
      </c>
      <c r="G60" s="22">
        <f t="shared" ref="G60:G69" si="12">SUM(D60:F60)</f>
        <v>160</v>
      </c>
      <c r="H60" s="19">
        <f t="shared" ref="H60:H69" si="13">(D60/16+E60/(2*32)+F60/(32*2))</f>
        <v>4</v>
      </c>
      <c r="I60" s="31">
        <f>+B47</f>
        <v>251</v>
      </c>
    </row>
    <row r="61" spans="2:9" ht="18" x14ac:dyDescent="0.25">
      <c r="B61" s="16">
        <f>50+B48</f>
        <v>302</v>
      </c>
      <c r="C61" s="21" t="str">
        <f>+'[1]LINEAS DE CARRERA'!F6</f>
        <v xml:space="preserve"> Biotecnología para ingenieros químicos</v>
      </c>
      <c r="D61" s="22">
        <f>+'[1]PLAN DE ESTUDIO 2016'!D82*16</f>
        <v>16</v>
      </c>
      <c r="E61" s="22">
        <f>+'[1]PLAN DE ESTUDIO 2016'!E82*32</f>
        <v>0</v>
      </c>
      <c r="F61" s="22">
        <f>+'[1]PLAN DE ESTUDIO 2016'!F82*32</f>
        <v>64</v>
      </c>
      <c r="G61" s="22">
        <f t="shared" si="12"/>
        <v>80</v>
      </c>
      <c r="H61" s="19">
        <f t="shared" si="13"/>
        <v>2</v>
      </c>
      <c r="I61" s="31">
        <f>+B37</f>
        <v>204</v>
      </c>
    </row>
    <row r="62" spans="2:9" ht="36" x14ac:dyDescent="0.25">
      <c r="B62" s="16">
        <f>50+B49</f>
        <v>303</v>
      </c>
      <c r="C62" s="21" t="str">
        <f>+'[1]LINEAS DE CARRERA'!F7</f>
        <v>Métodos numéricos para ingeniería Química</v>
      </c>
      <c r="D62" s="22">
        <f>+'[1]PLAN DE ESTUDIO 2016'!D83*16</f>
        <v>16</v>
      </c>
      <c r="E62" s="22">
        <f>+'[1]PLAN DE ESTUDIO 2016'!E83*32</f>
        <v>0</v>
      </c>
      <c r="F62" s="22">
        <f>+'[1]PLAN DE ESTUDIO 2016'!F83*32</f>
        <v>64</v>
      </c>
      <c r="G62" s="22">
        <f t="shared" si="12"/>
        <v>80</v>
      </c>
      <c r="H62" s="19">
        <f t="shared" si="13"/>
        <v>2</v>
      </c>
      <c r="I62" s="31">
        <f>+B47</f>
        <v>251</v>
      </c>
    </row>
    <row r="63" spans="2:9" ht="18" x14ac:dyDescent="0.25">
      <c r="B63" s="16">
        <f>50+B50</f>
        <v>304</v>
      </c>
      <c r="C63" s="21" t="str">
        <f>+'[1]LINEAS DE CARRERA'!F8</f>
        <v>Fenómenos de Transporte</v>
      </c>
      <c r="D63" s="22">
        <f>+'[1]PLAN DE ESTUDIO 2016'!D84*16</f>
        <v>32</v>
      </c>
      <c r="E63" s="22">
        <f>+'[1]PLAN DE ESTUDIO 2016'!E84*32</f>
        <v>64</v>
      </c>
      <c r="F63" s="22">
        <f>+'[1]PLAN DE ESTUDIO 2016'!F84*32</f>
        <v>64</v>
      </c>
      <c r="G63" s="22">
        <f t="shared" si="12"/>
        <v>160</v>
      </c>
      <c r="H63" s="19">
        <f t="shared" si="13"/>
        <v>4</v>
      </c>
      <c r="I63" s="31">
        <f>+B50</f>
        <v>254</v>
      </c>
    </row>
    <row r="64" spans="2:9" ht="18" x14ac:dyDescent="0.25">
      <c r="B64" s="16">
        <f>50+B51</f>
        <v>305</v>
      </c>
      <c r="C64" s="21" t="str">
        <f>+'[1]LINEAS DE CARRERA'!F9</f>
        <v>Termodinámica para Ingeniería Química I</v>
      </c>
      <c r="D64" s="22">
        <f>+'[1]PLAN DE ESTUDIO 2016'!D85*16</f>
        <v>48</v>
      </c>
      <c r="E64" s="22">
        <f>+'[1]PLAN DE ESTUDIO 2016'!E85*32</f>
        <v>64</v>
      </c>
      <c r="F64" s="22">
        <f>+'[1]PLAN DE ESTUDIO 2016'!F85*32</f>
        <v>0</v>
      </c>
      <c r="G64" s="22">
        <f t="shared" si="12"/>
        <v>112</v>
      </c>
      <c r="H64" s="19">
        <f t="shared" si="13"/>
        <v>4</v>
      </c>
      <c r="I64" s="31">
        <f>+B50</f>
        <v>254</v>
      </c>
    </row>
    <row r="65" spans="2:9" ht="18" x14ac:dyDescent="0.25">
      <c r="B65" s="16">
        <f>50+B53-1</f>
        <v>306</v>
      </c>
      <c r="C65" s="17" t="str">
        <f>+'[1]LINEAS DE CARRERA'!F12</f>
        <v>Inglés III</v>
      </c>
      <c r="D65" s="18">
        <f>+'[1]PLAN DE ESTUDIO 2016'!D86*16</f>
        <v>32</v>
      </c>
      <c r="E65" s="18">
        <f>+'[1]PLAN DE ESTUDIO 2016'!E86*32</f>
        <v>96</v>
      </c>
      <c r="F65" s="18">
        <f>+'[1]PLAN DE ESTUDIO 2016'!F86*32</f>
        <v>96</v>
      </c>
      <c r="G65" s="18">
        <f t="shared" si="12"/>
        <v>224</v>
      </c>
      <c r="H65" s="19">
        <f t="shared" si="13"/>
        <v>5</v>
      </c>
      <c r="I65" s="31">
        <f>+B53</f>
        <v>257</v>
      </c>
    </row>
    <row r="66" spans="2:9" ht="18" x14ac:dyDescent="0.25">
      <c r="B66" s="16">
        <f>+B65+1</f>
        <v>307</v>
      </c>
      <c r="C66" s="36" t="s">
        <v>21</v>
      </c>
      <c r="D66" s="19">
        <f>+'[1]PLAN DE ESTUDIO 2016'!D87*16</f>
        <v>16</v>
      </c>
      <c r="E66" s="19">
        <f>+'[1]PLAN DE ESTUDIO 2016'!E87*32</f>
        <v>64</v>
      </c>
      <c r="F66" s="19">
        <f>+'[1]PLAN DE ESTUDIO 2016'!F87*32</f>
        <v>64</v>
      </c>
      <c r="G66" s="19">
        <f t="shared" si="12"/>
        <v>144</v>
      </c>
      <c r="H66" s="19">
        <f t="shared" si="13"/>
        <v>3</v>
      </c>
      <c r="I66" s="37"/>
    </row>
    <row r="67" spans="2:9" ht="18" x14ac:dyDescent="0.25">
      <c r="B67" s="16">
        <f>+B66+1</f>
        <v>308</v>
      </c>
      <c r="C67" s="36" t="s">
        <v>22</v>
      </c>
      <c r="D67" s="19">
        <f>+'[1]PLAN DE ESTUDIO 2016'!D88*16</f>
        <v>16</v>
      </c>
      <c r="E67" s="19">
        <f>+'[1]PLAN DE ESTUDIO 2016'!E88*32</f>
        <v>64</v>
      </c>
      <c r="F67" s="19">
        <f>+'[1]PLAN DE ESTUDIO 2016'!F88*32</f>
        <v>64</v>
      </c>
      <c r="G67" s="19">
        <f t="shared" si="12"/>
        <v>144</v>
      </c>
      <c r="H67" s="19">
        <f t="shared" si="13"/>
        <v>3</v>
      </c>
      <c r="I67" s="37"/>
    </row>
    <row r="68" spans="2:9" ht="18" x14ac:dyDescent="0.25">
      <c r="B68" s="16">
        <f>+B67+1</f>
        <v>309</v>
      </c>
      <c r="C68" s="36" t="s">
        <v>23</v>
      </c>
      <c r="D68" s="19">
        <f>+'[1]PLAN DE ESTUDIO 2016'!D89*16</f>
        <v>16</v>
      </c>
      <c r="E68" s="19">
        <f>+'[1]PLAN DE ESTUDIO 2016'!E89*32</f>
        <v>64</v>
      </c>
      <c r="F68" s="19">
        <f>+'[1]PLAN DE ESTUDIO 2016'!F89*32</f>
        <v>64</v>
      </c>
      <c r="G68" s="19">
        <f t="shared" si="12"/>
        <v>144</v>
      </c>
      <c r="H68" s="19">
        <f t="shared" si="13"/>
        <v>3</v>
      </c>
      <c r="I68" s="37"/>
    </row>
    <row r="69" spans="2:9" ht="36" x14ac:dyDescent="0.25">
      <c r="B69" s="16">
        <f>+B68+1</f>
        <v>310</v>
      </c>
      <c r="C69" s="36" t="s">
        <v>24</v>
      </c>
      <c r="D69" s="19">
        <f>+'[1]PLAN DE ESTUDIO 2016'!D90*16</f>
        <v>16</v>
      </c>
      <c r="E69" s="19">
        <f>+'[1]PLAN DE ESTUDIO 2016'!E90*32</f>
        <v>64</v>
      </c>
      <c r="F69" s="19">
        <f>+'[1]PLAN DE ESTUDIO 2016'!F90*32</f>
        <v>64</v>
      </c>
      <c r="G69" s="19">
        <f t="shared" si="12"/>
        <v>144</v>
      </c>
      <c r="H69" s="19">
        <f t="shared" si="13"/>
        <v>3</v>
      </c>
      <c r="I69" s="33"/>
    </row>
    <row r="70" spans="2:9" ht="18" x14ac:dyDescent="0.25">
      <c r="B70" s="23"/>
      <c r="C70" s="23"/>
      <c r="D70" s="24" t="s">
        <v>14</v>
      </c>
      <c r="E70" s="24"/>
      <c r="F70" s="24"/>
      <c r="G70" s="25">
        <f>SUM(G60:G65)+G66</f>
        <v>960</v>
      </c>
      <c r="H70" s="32">
        <f>SUM(H60:H65)+H66</f>
        <v>24</v>
      </c>
      <c r="I70" s="33"/>
    </row>
    <row r="71" spans="2:9" ht="18" x14ac:dyDescent="0.25">
      <c r="B71" s="26"/>
      <c r="C71" s="26"/>
      <c r="D71" s="27"/>
      <c r="E71" s="27"/>
      <c r="F71" s="27"/>
      <c r="G71" s="28" t="s">
        <v>25</v>
      </c>
      <c r="H71" s="16">
        <f>SUM(H60:H64)+H66</f>
        <v>19</v>
      </c>
      <c r="I71" s="16"/>
    </row>
    <row r="72" spans="2:9" ht="18" x14ac:dyDescent="0.25">
      <c r="B72" s="29"/>
      <c r="C72" s="29"/>
      <c r="D72" s="29"/>
      <c r="E72" s="29"/>
      <c r="F72" s="29"/>
      <c r="G72" s="30" t="s">
        <v>16</v>
      </c>
      <c r="H72" s="16">
        <f>+H65</f>
        <v>5</v>
      </c>
      <c r="I72" s="16">
        <f>SUM(H71:H72)</f>
        <v>24</v>
      </c>
    </row>
    <row r="73" spans="2:9" ht="16.5" x14ac:dyDescent="0.25">
      <c r="B73" s="6" t="s">
        <v>26</v>
      </c>
      <c r="C73" s="6"/>
      <c r="D73" s="6"/>
      <c r="E73" s="6"/>
      <c r="F73" s="6"/>
      <c r="G73" s="6"/>
      <c r="H73" s="6"/>
      <c r="I73" s="6"/>
    </row>
    <row r="74" spans="2:9" ht="16.5" x14ac:dyDescent="0.25">
      <c r="B74" s="7" t="s">
        <v>5</v>
      </c>
      <c r="C74" s="7" t="s">
        <v>6</v>
      </c>
      <c r="D74" s="7" t="s">
        <v>7</v>
      </c>
      <c r="E74" s="7" t="s">
        <v>8</v>
      </c>
      <c r="F74" s="7"/>
      <c r="G74" s="7" t="s">
        <v>9</v>
      </c>
      <c r="H74" s="7" t="s">
        <v>10</v>
      </c>
      <c r="I74" s="7" t="s">
        <v>11</v>
      </c>
    </row>
    <row r="75" spans="2:9" ht="18" x14ac:dyDescent="0.25">
      <c r="B75" s="7"/>
      <c r="C75" s="7"/>
      <c r="D75" s="7"/>
      <c r="E75" s="12" t="s">
        <v>12</v>
      </c>
      <c r="F75" s="12" t="s">
        <v>13</v>
      </c>
      <c r="G75" s="7"/>
      <c r="H75" s="7"/>
      <c r="I75" s="7"/>
    </row>
    <row r="76" spans="2:9" ht="18" x14ac:dyDescent="0.25">
      <c r="B76" s="16">
        <f>50+B60</f>
        <v>351</v>
      </c>
      <c r="C76" s="21" t="str">
        <f>+'[1]LINEAS DE CARRERA'!G5</f>
        <v>Proyectos de ingeniería química</v>
      </c>
      <c r="D76" s="22">
        <f>+'[1]PLAN DE ESTUDIO 2016'!D99*16</f>
        <v>32</v>
      </c>
      <c r="E76" s="22">
        <f>+'[1]PLAN DE ESTUDIO 2016'!E99*32</f>
        <v>64</v>
      </c>
      <c r="F76" s="22">
        <f>+'[1]PLAN DE ESTUDIO 2016'!F99*32</f>
        <v>0</v>
      </c>
      <c r="G76" s="22">
        <f t="shared" ref="G76:G86" si="14">SUM(D76:F76)</f>
        <v>96</v>
      </c>
      <c r="H76" s="19">
        <f t="shared" ref="H76:H86" si="15">(D76/16+E76/(2*32)+F76/(32*2))</f>
        <v>3</v>
      </c>
      <c r="I76" s="31">
        <f>+B60</f>
        <v>301</v>
      </c>
    </row>
    <row r="77" spans="2:9" ht="18" x14ac:dyDescent="0.25">
      <c r="B77" s="16">
        <f>50+B61</f>
        <v>352</v>
      </c>
      <c r="C77" s="21" t="str">
        <f>+'[1]LINEAS DE CARRERA'!G6</f>
        <v>Tratamiento de Aguas I</v>
      </c>
      <c r="D77" s="22">
        <f>+'[1]PLAN DE ESTUDIO 2016'!D100*16</f>
        <v>32</v>
      </c>
      <c r="E77" s="22">
        <f>+'[1]PLAN DE ESTUDIO 2016'!E100*32</f>
        <v>0</v>
      </c>
      <c r="F77" s="22">
        <f>+'[1]PLAN DE ESTUDIO 2016'!F100*32</f>
        <v>64</v>
      </c>
      <c r="G77" s="22">
        <f t="shared" si="14"/>
        <v>96</v>
      </c>
      <c r="H77" s="19">
        <f t="shared" si="15"/>
        <v>3</v>
      </c>
      <c r="I77" s="31">
        <f>+B48</f>
        <v>252</v>
      </c>
    </row>
    <row r="78" spans="2:9" ht="18" x14ac:dyDescent="0.25">
      <c r="B78" s="16">
        <f>50+B62</f>
        <v>353</v>
      </c>
      <c r="C78" s="21" t="str">
        <f>+'[1]LINEAS DE CARRERA'!G7</f>
        <v xml:space="preserve">Concentración y Metalurgia Extractiva </v>
      </c>
      <c r="D78" s="22">
        <f>+'[1]PLAN DE ESTUDIO 2016'!D101*16</f>
        <v>32</v>
      </c>
      <c r="E78" s="22">
        <f>+'[1]PLAN DE ESTUDIO 2016'!E101*32</f>
        <v>0</v>
      </c>
      <c r="F78" s="22">
        <f>+'[1]PLAN DE ESTUDIO 2016'!F101*32</f>
        <v>64</v>
      </c>
      <c r="G78" s="22">
        <f t="shared" si="14"/>
        <v>96</v>
      </c>
      <c r="H78" s="19">
        <f t="shared" si="15"/>
        <v>3</v>
      </c>
      <c r="I78" s="31">
        <f>+B49</f>
        <v>253</v>
      </c>
    </row>
    <row r="79" spans="2:9" ht="18" x14ac:dyDescent="0.25">
      <c r="B79" s="16">
        <f>50+B63</f>
        <v>354</v>
      </c>
      <c r="C79" s="21" t="str">
        <f>+'[1]LINEAS DE CARRERA'!G8</f>
        <v>Transporte de Fluidos</v>
      </c>
      <c r="D79" s="22">
        <f>+'[1]PLAN DE ESTUDIO 2016'!D102*16</f>
        <v>16</v>
      </c>
      <c r="E79" s="22">
        <f>+'[1]PLAN DE ESTUDIO 2016'!E102*32</f>
        <v>64</v>
      </c>
      <c r="F79" s="22">
        <f>+'[1]PLAN DE ESTUDIO 2016'!F102*32</f>
        <v>64</v>
      </c>
      <c r="G79" s="22">
        <f t="shared" si="14"/>
        <v>144</v>
      </c>
      <c r="H79" s="19">
        <f t="shared" si="15"/>
        <v>3</v>
      </c>
      <c r="I79" s="31">
        <f>+B63</f>
        <v>304</v>
      </c>
    </row>
    <row r="80" spans="2:9" ht="18" x14ac:dyDescent="0.25">
      <c r="B80" s="16">
        <f>50+B64</f>
        <v>355</v>
      </c>
      <c r="C80" s="21" t="str">
        <f>+'[1]LINEAS DE CARRERA'!G9</f>
        <v>Termodinámica para Ingeniería Química II</v>
      </c>
      <c r="D80" s="22">
        <f>+'[1]PLAN DE ESTUDIO 2016'!D103*16</f>
        <v>48</v>
      </c>
      <c r="E80" s="22">
        <f>+'[1]PLAN DE ESTUDIO 2016'!E103*32</f>
        <v>64</v>
      </c>
      <c r="F80" s="22">
        <f>+'[1]PLAN DE ESTUDIO 2016'!F103*32</f>
        <v>0</v>
      </c>
      <c r="G80" s="22">
        <f t="shared" si="14"/>
        <v>112</v>
      </c>
      <c r="H80" s="19">
        <f t="shared" si="15"/>
        <v>4</v>
      </c>
      <c r="I80" s="31">
        <f>+B64</f>
        <v>305</v>
      </c>
    </row>
    <row r="81" spans="2:9" ht="18" x14ac:dyDescent="0.25">
      <c r="B81" s="16">
        <f>+B80+1</f>
        <v>356</v>
      </c>
      <c r="C81" s="29" t="s">
        <v>27</v>
      </c>
      <c r="D81" s="22">
        <f>+'[1]PLAN DE ESTUDIO 2016'!D104*16</f>
        <v>32</v>
      </c>
      <c r="E81" s="22">
        <f>+'[1]PLAN DE ESTUDIO 2016'!E104*32</f>
        <v>0</v>
      </c>
      <c r="F81" s="22">
        <f>+'[1]PLAN DE ESTUDIO 2016'!F104*32</f>
        <v>0</v>
      </c>
      <c r="G81" s="22">
        <f t="shared" si="14"/>
        <v>32</v>
      </c>
      <c r="H81" s="19">
        <f t="shared" si="15"/>
        <v>2</v>
      </c>
      <c r="I81" s="31">
        <f>+B38</f>
        <v>205</v>
      </c>
    </row>
    <row r="82" spans="2:9" ht="18" x14ac:dyDescent="0.25">
      <c r="B82" s="16">
        <f>50+B66</f>
        <v>357</v>
      </c>
      <c r="C82" s="36" t="s">
        <v>28</v>
      </c>
      <c r="D82" s="19">
        <f>+'[1]PLAN DE ESTUDIO 2016'!D105*16</f>
        <v>16</v>
      </c>
      <c r="E82" s="19">
        <f>+'[1]PLAN DE ESTUDIO 2016'!E105*32</f>
        <v>64</v>
      </c>
      <c r="F82" s="19">
        <f>+'[1]PLAN DE ESTUDIO 2016'!F105*32</f>
        <v>64</v>
      </c>
      <c r="G82" s="19">
        <f t="shared" si="14"/>
        <v>144</v>
      </c>
      <c r="H82" s="19">
        <f t="shared" si="15"/>
        <v>3</v>
      </c>
      <c r="I82" s="31"/>
    </row>
    <row r="83" spans="2:9" ht="36" x14ac:dyDescent="0.25">
      <c r="B83" s="16">
        <f>50+B67</f>
        <v>358</v>
      </c>
      <c r="C83" s="36" t="s">
        <v>29</v>
      </c>
      <c r="D83" s="19">
        <f>+'[1]PLAN DE ESTUDIO 2016'!D106*16</f>
        <v>16</v>
      </c>
      <c r="E83" s="19">
        <f>+'[1]PLAN DE ESTUDIO 2016'!E106*32</f>
        <v>64</v>
      </c>
      <c r="F83" s="19">
        <f>+'[1]PLAN DE ESTUDIO 2016'!F106*32</f>
        <v>64</v>
      </c>
      <c r="G83" s="19">
        <f t="shared" si="14"/>
        <v>144</v>
      </c>
      <c r="H83" s="19">
        <f t="shared" si="15"/>
        <v>3</v>
      </c>
      <c r="I83" s="20"/>
    </row>
    <row r="84" spans="2:9" ht="18" x14ac:dyDescent="0.25">
      <c r="B84" s="16">
        <f>50+B68</f>
        <v>359</v>
      </c>
      <c r="C84" s="36" t="s">
        <v>30</v>
      </c>
      <c r="D84" s="19">
        <f>+'[1]PLAN DE ESTUDIO 2016'!D107*16</f>
        <v>16</v>
      </c>
      <c r="E84" s="19">
        <f>+'[1]PLAN DE ESTUDIO 2016'!E107*32</f>
        <v>64</v>
      </c>
      <c r="F84" s="19">
        <f>+'[1]PLAN DE ESTUDIO 2016'!F107*32</f>
        <v>64</v>
      </c>
      <c r="G84" s="19">
        <f t="shared" si="14"/>
        <v>144</v>
      </c>
      <c r="H84" s="19">
        <f t="shared" si="15"/>
        <v>3</v>
      </c>
      <c r="I84" s="20"/>
    </row>
    <row r="85" spans="2:9" ht="18" x14ac:dyDescent="0.25">
      <c r="B85" s="16">
        <f>50+B69</f>
        <v>360</v>
      </c>
      <c r="C85" s="38" t="s">
        <v>31</v>
      </c>
      <c r="D85" s="19">
        <f>+'[1]PLAN DE ESTUDIO 2016'!D108*16</f>
        <v>16</v>
      </c>
      <c r="E85" s="19">
        <f>+'[1]PLAN DE ESTUDIO 2016'!E108*32</f>
        <v>64</v>
      </c>
      <c r="F85" s="19">
        <f>+'[1]PLAN DE ESTUDIO 2016'!F108*32</f>
        <v>64</v>
      </c>
      <c r="G85" s="19">
        <f t="shared" si="14"/>
        <v>144</v>
      </c>
      <c r="H85" s="19">
        <f t="shared" si="15"/>
        <v>3</v>
      </c>
      <c r="I85" s="20"/>
    </row>
    <row r="86" spans="2:9" ht="18" x14ac:dyDescent="0.25">
      <c r="B86" s="16">
        <f>1+B85</f>
        <v>361</v>
      </c>
      <c r="C86" s="39" t="s">
        <v>32</v>
      </c>
      <c r="D86" s="19">
        <f>+'[1]PLAN DE ESTUDIO 2016'!D109*16</f>
        <v>16</v>
      </c>
      <c r="E86" s="19">
        <f>+'[1]PLAN DE ESTUDIO 2016'!E109*32</f>
        <v>64</v>
      </c>
      <c r="F86" s="19">
        <f>+'[1]PLAN DE ESTUDIO 2016'!F109*32</f>
        <v>64</v>
      </c>
      <c r="G86" s="19">
        <f t="shared" si="14"/>
        <v>144</v>
      </c>
      <c r="H86" s="19">
        <f t="shared" si="15"/>
        <v>3</v>
      </c>
      <c r="I86" s="20"/>
    </row>
    <row r="87" spans="2:9" ht="18" x14ac:dyDescent="0.25">
      <c r="B87" s="23"/>
      <c r="C87" s="23"/>
      <c r="D87" s="24" t="s">
        <v>14</v>
      </c>
      <c r="E87" s="24"/>
      <c r="F87" s="24"/>
      <c r="G87" s="25">
        <f>SUM(G76:G82)</f>
        <v>720</v>
      </c>
      <c r="H87" s="32">
        <f>SUM(H76:H81)+H82</f>
        <v>21</v>
      </c>
      <c r="I87" s="33"/>
    </row>
    <row r="88" spans="2:9" ht="18" x14ac:dyDescent="0.25">
      <c r="B88" s="26"/>
      <c r="C88" s="26"/>
      <c r="D88" s="27"/>
      <c r="E88" s="27"/>
      <c r="F88" s="27"/>
      <c r="G88" s="28" t="s">
        <v>25</v>
      </c>
      <c r="H88" s="20">
        <f>SUM(H76:H81)+H82</f>
        <v>21</v>
      </c>
      <c r="I88" s="20"/>
    </row>
    <row r="89" spans="2:9" ht="18" x14ac:dyDescent="0.25">
      <c r="B89" s="29"/>
      <c r="C89" s="29"/>
      <c r="D89" s="29"/>
      <c r="E89" s="29"/>
      <c r="F89" s="29"/>
      <c r="G89" s="30" t="s">
        <v>16</v>
      </c>
      <c r="H89" s="20">
        <v>0</v>
      </c>
      <c r="I89" s="20">
        <f>SUM(H88:H89)</f>
        <v>21</v>
      </c>
    </row>
    <row r="90" spans="2:9" ht="16.5" x14ac:dyDescent="0.25">
      <c r="B90" s="6" t="s">
        <v>33</v>
      </c>
      <c r="C90" s="6"/>
      <c r="D90" s="6"/>
      <c r="E90" s="6"/>
      <c r="F90" s="6"/>
      <c r="G90" s="6"/>
      <c r="H90" s="6"/>
      <c r="I90" s="6"/>
    </row>
    <row r="91" spans="2:9" ht="16.5" x14ac:dyDescent="0.25">
      <c r="B91" s="7" t="s">
        <v>5</v>
      </c>
      <c r="C91" s="7" t="s">
        <v>6</v>
      </c>
      <c r="D91" s="7" t="s">
        <v>7</v>
      </c>
      <c r="E91" s="7" t="s">
        <v>8</v>
      </c>
      <c r="F91" s="7"/>
      <c r="G91" s="7" t="s">
        <v>9</v>
      </c>
      <c r="H91" s="7" t="s">
        <v>10</v>
      </c>
      <c r="I91" s="7" t="s">
        <v>11</v>
      </c>
    </row>
    <row r="92" spans="2:9" ht="18" x14ac:dyDescent="0.25">
      <c r="B92" s="7"/>
      <c r="C92" s="7"/>
      <c r="D92" s="7"/>
      <c r="E92" s="12" t="s">
        <v>12</v>
      </c>
      <c r="F92" s="12" t="s">
        <v>13</v>
      </c>
      <c r="G92" s="7"/>
      <c r="H92" s="7"/>
      <c r="I92" s="7"/>
    </row>
    <row r="93" spans="2:9" ht="18" x14ac:dyDescent="0.25">
      <c r="B93" s="16">
        <f>50+B76</f>
        <v>401</v>
      </c>
      <c r="C93" s="21" t="str">
        <f>+'[1]LINEAS DE CARRERA'!H5</f>
        <v>Economía de  procesos químicos</v>
      </c>
      <c r="D93" s="22">
        <f>+'[1]PLAN DE ESTUDIO 2016'!D120*16</f>
        <v>32</v>
      </c>
      <c r="E93" s="22">
        <f>+'[1]PLAN DE ESTUDIO 2016'!E120*32</f>
        <v>64</v>
      </c>
      <c r="F93" s="22">
        <f>+'[1]PLAN DE ESTUDIO 2016'!F120*32</f>
        <v>0</v>
      </c>
      <c r="G93" s="22">
        <f t="shared" ref="G93:G102" si="16">SUM(D93:F93)</f>
        <v>96</v>
      </c>
      <c r="H93" s="19">
        <f t="shared" ref="H93:H102" si="17">(D93/16+E93/(2*32)+F93/(32*2))</f>
        <v>3</v>
      </c>
      <c r="I93" s="31">
        <f>+B76</f>
        <v>351</v>
      </c>
    </row>
    <row r="94" spans="2:9" ht="18" x14ac:dyDescent="0.25">
      <c r="B94" s="16">
        <f>50+B77</f>
        <v>402</v>
      </c>
      <c r="C94" s="21" t="str">
        <f>+'[1]LINEAS DE CARRERA'!H6</f>
        <v>Tratamiento de Aguas II</v>
      </c>
      <c r="D94" s="22">
        <f>+'[1]PLAN DE ESTUDIO 2016'!D121*16</f>
        <v>32</v>
      </c>
      <c r="E94" s="22">
        <f>+'[1]PLAN DE ESTUDIO 2016'!E121*32</f>
        <v>0</v>
      </c>
      <c r="F94" s="22">
        <f>+'[1]PLAN DE ESTUDIO 2016'!F121*32</f>
        <v>64</v>
      </c>
      <c r="G94" s="22">
        <f t="shared" si="16"/>
        <v>96</v>
      </c>
      <c r="H94" s="19">
        <f t="shared" si="17"/>
        <v>3</v>
      </c>
      <c r="I94" s="31">
        <f>+B77</f>
        <v>352</v>
      </c>
    </row>
    <row r="95" spans="2:9" ht="18" x14ac:dyDescent="0.25">
      <c r="B95" s="16">
        <f>50+B78</f>
        <v>403</v>
      </c>
      <c r="C95" s="21" t="str">
        <f>+'[1]LINEAS DE CARRERA'!H7</f>
        <v xml:space="preserve">Ciencia de los Materiales </v>
      </c>
      <c r="D95" s="22">
        <f>+'[1]PLAN DE ESTUDIO 2016'!D122*16</f>
        <v>32</v>
      </c>
      <c r="E95" s="22">
        <f>+'[1]PLAN DE ESTUDIO 2016'!E122*32</f>
        <v>0</v>
      </c>
      <c r="F95" s="22">
        <f>+'[1]PLAN DE ESTUDIO 2016'!F122*32</f>
        <v>64</v>
      </c>
      <c r="G95" s="22">
        <f t="shared" si="16"/>
        <v>96</v>
      </c>
      <c r="H95" s="19">
        <f t="shared" si="17"/>
        <v>3</v>
      </c>
      <c r="I95" s="31">
        <f>+B78</f>
        <v>353</v>
      </c>
    </row>
    <row r="96" spans="2:9" ht="18" x14ac:dyDescent="0.25">
      <c r="B96" s="16">
        <f>50+B79</f>
        <v>404</v>
      </c>
      <c r="C96" s="21" t="str">
        <f>+'[1]LINEAS DE CARRERA'!H8</f>
        <v>Transferencia de Calor</v>
      </c>
      <c r="D96" s="22">
        <f>+'[1]PLAN DE ESTUDIO 2016'!D123*16</f>
        <v>16</v>
      </c>
      <c r="E96" s="22">
        <f>+'[1]PLAN DE ESTUDIO 2016'!E123*32</f>
        <v>64</v>
      </c>
      <c r="F96" s="22">
        <f>+'[1]PLAN DE ESTUDIO 2016'!F123*32</f>
        <v>64</v>
      </c>
      <c r="G96" s="22">
        <f t="shared" si="16"/>
        <v>144</v>
      </c>
      <c r="H96" s="19">
        <f t="shared" si="17"/>
        <v>3</v>
      </c>
      <c r="I96" s="31">
        <f>+B79</f>
        <v>354</v>
      </c>
    </row>
    <row r="97" spans="2:9" ht="18" x14ac:dyDescent="0.25">
      <c r="B97" s="16">
        <f>50+B80</f>
        <v>405</v>
      </c>
      <c r="C97" s="21" t="str">
        <f>+'[1]LINEAS DE CARRERA'!H9</f>
        <v>Tecnología de Procesos Inorgánicos</v>
      </c>
      <c r="D97" s="22">
        <f>+'[1]PLAN DE ESTUDIO 2016'!D124*16</f>
        <v>32</v>
      </c>
      <c r="E97" s="22">
        <f>+'[1]PLAN DE ESTUDIO 2016'!E124*32</f>
        <v>0</v>
      </c>
      <c r="F97" s="22">
        <f>+'[1]PLAN DE ESTUDIO 2016'!F124*32</f>
        <v>64</v>
      </c>
      <c r="G97" s="22">
        <f t="shared" si="16"/>
        <v>96</v>
      </c>
      <c r="H97" s="19">
        <f t="shared" si="17"/>
        <v>3</v>
      </c>
      <c r="I97" s="31">
        <f>+B80</f>
        <v>355</v>
      </c>
    </row>
    <row r="98" spans="2:9" ht="18" x14ac:dyDescent="0.25">
      <c r="B98" s="16">
        <f>+B97+1</f>
        <v>406</v>
      </c>
      <c r="C98" s="17" t="str">
        <f>+'[1]LINEAS DE CARRERA'!H11</f>
        <v xml:space="preserve"> Seguridad Integral y Discapacidad</v>
      </c>
      <c r="D98" s="18">
        <f>+'[1]PLAN DE ESTUDIO 2016'!D125*16</f>
        <v>32</v>
      </c>
      <c r="E98" s="18">
        <f>+'[1]PLAN DE ESTUDIO 2016'!E125*32</f>
        <v>64</v>
      </c>
      <c r="F98" s="18">
        <f>+'[1]PLAN DE ESTUDIO 2016'!F125*32</f>
        <v>64</v>
      </c>
      <c r="G98" s="18">
        <f t="shared" si="16"/>
        <v>160</v>
      </c>
      <c r="H98" s="19">
        <f t="shared" si="17"/>
        <v>4</v>
      </c>
      <c r="I98" s="31"/>
    </row>
    <row r="99" spans="2:9" ht="18" x14ac:dyDescent="0.25">
      <c r="B99" s="16">
        <f>50+B82</f>
        <v>407</v>
      </c>
      <c r="C99" s="36" t="s">
        <v>34</v>
      </c>
      <c r="D99" s="19">
        <f>+'[1]PLAN DE ESTUDIO 2016'!D126*16</f>
        <v>16</v>
      </c>
      <c r="E99" s="19">
        <f>+'[1]PLAN DE ESTUDIO 2016'!E126*32</f>
        <v>64</v>
      </c>
      <c r="F99" s="19">
        <f>+'[1]PLAN DE ESTUDIO 2016'!F126*32</f>
        <v>64</v>
      </c>
      <c r="G99" s="19">
        <f t="shared" si="16"/>
        <v>144</v>
      </c>
      <c r="H99" s="19">
        <f t="shared" si="17"/>
        <v>3</v>
      </c>
      <c r="I99" s="31"/>
    </row>
    <row r="100" spans="2:9" ht="18" x14ac:dyDescent="0.25">
      <c r="B100" s="16">
        <f>+B99+1</f>
        <v>408</v>
      </c>
      <c r="C100" s="40" t="s">
        <v>35</v>
      </c>
      <c r="D100" s="19">
        <f>+'[1]PLAN DE ESTUDIO 2016'!D127*16</f>
        <v>16</v>
      </c>
      <c r="E100" s="19">
        <f>+'[1]PLAN DE ESTUDIO 2016'!E127*32</f>
        <v>64</v>
      </c>
      <c r="F100" s="19">
        <f>+'[1]PLAN DE ESTUDIO 2016'!F127*32</f>
        <v>64</v>
      </c>
      <c r="G100" s="19">
        <f t="shared" si="16"/>
        <v>144</v>
      </c>
      <c r="H100" s="19">
        <f t="shared" si="17"/>
        <v>3</v>
      </c>
      <c r="I100" s="31"/>
    </row>
    <row r="101" spans="2:9" ht="18" x14ac:dyDescent="0.25">
      <c r="B101" s="16">
        <f>+B100+1</f>
        <v>409</v>
      </c>
      <c r="C101" s="38" t="s">
        <v>36</v>
      </c>
      <c r="D101" s="19">
        <f>+'[1]PLAN DE ESTUDIO 2016'!D128*16</f>
        <v>16</v>
      </c>
      <c r="E101" s="19">
        <f>+'[1]PLAN DE ESTUDIO 2016'!E128*32</f>
        <v>64</v>
      </c>
      <c r="F101" s="19">
        <f>+'[1]PLAN DE ESTUDIO 2016'!F128*32</f>
        <v>64</v>
      </c>
      <c r="G101" s="19">
        <f t="shared" si="16"/>
        <v>144</v>
      </c>
      <c r="H101" s="19">
        <f t="shared" si="17"/>
        <v>3</v>
      </c>
      <c r="I101" s="31"/>
    </row>
    <row r="102" spans="2:9" ht="18" x14ac:dyDescent="0.25">
      <c r="B102" s="16">
        <f>+B101+1</f>
        <v>410</v>
      </c>
      <c r="C102" s="39" t="s">
        <v>37</v>
      </c>
      <c r="D102" s="19">
        <f>+'[1]PLAN DE ESTUDIO 2016'!D129*16</f>
        <v>16</v>
      </c>
      <c r="E102" s="19">
        <f>+'[1]PLAN DE ESTUDIO 2016'!E129*32</f>
        <v>64</v>
      </c>
      <c r="F102" s="19">
        <f>+'[1]PLAN DE ESTUDIO 2016'!F129*32</f>
        <v>64</v>
      </c>
      <c r="G102" s="19">
        <f t="shared" si="16"/>
        <v>144</v>
      </c>
      <c r="H102" s="19">
        <f t="shared" si="17"/>
        <v>3</v>
      </c>
      <c r="I102" s="20"/>
    </row>
    <row r="103" spans="2:9" ht="18" x14ac:dyDescent="0.25">
      <c r="B103" s="41"/>
      <c r="C103" s="42"/>
      <c r="D103" s="24" t="s">
        <v>14</v>
      </c>
      <c r="E103" s="24"/>
      <c r="F103" s="24"/>
      <c r="G103" s="25">
        <f>SUM(G93:G98)+G99</f>
        <v>832</v>
      </c>
      <c r="H103" s="25">
        <f>SUM(H93:H98)+H99</f>
        <v>22</v>
      </c>
      <c r="I103" s="20"/>
    </row>
    <row r="104" spans="2:9" ht="18" x14ac:dyDescent="0.25">
      <c r="B104" s="26"/>
      <c r="C104" s="26"/>
      <c r="D104" s="27"/>
      <c r="E104" s="27"/>
      <c r="F104" s="27"/>
      <c r="G104" s="28" t="s">
        <v>25</v>
      </c>
      <c r="H104" s="20">
        <f>SUM(H93:H97)+H99</f>
        <v>18</v>
      </c>
      <c r="I104" s="20"/>
    </row>
    <row r="105" spans="2:9" ht="18" x14ac:dyDescent="0.25">
      <c r="B105" s="29"/>
      <c r="C105" s="29"/>
      <c r="D105" s="29"/>
      <c r="E105" s="29"/>
      <c r="F105" s="29"/>
      <c r="G105" s="30" t="s">
        <v>16</v>
      </c>
      <c r="H105" s="20">
        <f>+H98</f>
        <v>4</v>
      </c>
      <c r="I105" s="20">
        <f>SUM(H104:H105)</f>
        <v>22</v>
      </c>
    </row>
    <row r="106" spans="2:9" ht="16.5" x14ac:dyDescent="0.25">
      <c r="B106" s="6" t="s">
        <v>38</v>
      </c>
      <c r="C106" s="6"/>
      <c r="D106" s="6"/>
      <c r="E106" s="6"/>
      <c r="F106" s="6"/>
      <c r="G106" s="6"/>
      <c r="H106" s="6"/>
      <c r="I106" s="6"/>
    </row>
    <row r="107" spans="2:9" ht="16.5" x14ac:dyDescent="0.25">
      <c r="B107" s="7" t="s">
        <v>5</v>
      </c>
      <c r="C107" s="7" t="s">
        <v>6</v>
      </c>
      <c r="D107" s="7" t="s">
        <v>7</v>
      </c>
      <c r="E107" s="7" t="s">
        <v>8</v>
      </c>
      <c r="F107" s="7"/>
      <c r="G107" s="7" t="s">
        <v>9</v>
      </c>
      <c r="H107" s="7" t="s">
        <v>10</v>
      </c>
      <c r="I107" s="7" t="s">
        <v>11</v>
      </c>
    </row>
    <row r="108" spans="2:9" ht="18" x14ac:dyDescent="0.25">
      <c r="B108" s="7"/>
      <c r="C108" s="7"/>
      <c r="D108" s="7"/>
      <c r="E108" s="12" t="s">
        <v>12</v>
      </c>
      <c r="F108" s="12" t="s">
        <v>13</v>
      </c>
      <c r="G108" s="7"/>
      <c r="H108" s="7"/>
      <c r="I108" s="7"/>
    </row>
    <row r="109" spans="2:9" ht="18" x14ac:dyDescent="0.25">
      <c r="B109" s="16">
        <f t="shared" ref="B109:B118" si="18">50+B93</f>
        <v>451</v>
      </c>
      <c r="C109" s="21" t="str">
        <f>+'[1]LINEAS DE CARRERA'!I5</f>
        <v>Cinética y diseño de reactores químicos</v>
      </c>
      <c r="D109" s="22">
        <f>+'[1]PLAN DE ESTUDIO 2016'!D139*16</f>
        <v>16</v>
      </c>
      <c r="E109" s="22">
        <f>+'[1]PLAN DE ESTUDIO 2016'!E139*32</f>
        <v>64</v>
      </c>
      <c r="F109" s="22">
        <f>+'[1]PLAN DE ESTUDIO 2016'!F139*32</f>
        <v>64</v>
      </c>
      <c r="G109" s="22">
        <f t="shared" ref="G109:G119" si="19">SUM(D109:F109)</f>
        <v>144</v>
      </c>
      <c r="H109" s="19">
        <f t="shared" ref="H109:H119" si="20">(D109/16+E109/(2*32)+F109/(32*2))</f>
        <v>3</v>
      </c>
      <c r="I109" s="31">
        <f>+B80</f>
        <v>355</v>
      </c>
    </row>
    <row r="110" spans="2:9" ht="18" x14ac:dyDescent="0.25">
      <c r="B110" s="16">
        <f t="shared" si="18"/>
        <v>452</v>
      </c>
      <c r="C110" s="21" t="str">
        <f>+'[1]LINEAS DE CARRERA'!I6</f>
        <v>Análisis y Síntesis de Procesos Químicos</v>
      </c>
      <c r="D110" s="22">
        <f>+'[1]PLAN DE ESTUDIO 2016'!D140*16</f>
        <v>16</v>
      </c>
      <c r="E110" s="22">
        <f>+'[1]PLAN DE ESTUDIO 2016'!E140*32</f>
        <v>0</v>
      </c>
      <c r="F110" s="22">
        <f>+'[1]PLAN DE ESTUDIO 2016'!F140*32</f>
        <v>128</v>
      </c>
      <c r="G110" s="22">
        <f t="shared" si="19"/>
        <v>144</v>
      </c>
      <c r="H110" s="19">
        <f t="shared" si="20"/>
        <v>3</v>
      </c>
      <c r="I110" s="31">
        <f>+B97</f>
        <v>405</v>
      </c>
    </row>
    <row r="111" spans="2:9" ht="18" x14ac:dyDescent="0.25">
      <c r="B111" s="16">
        <f t="shared" si="18"/>
        <v>453</v>
      </c>
      <c r="C111" s="21" t="str">
        <f>+'[1]LINEAS DE CARRERA'!I7</f>
        <v>Ingeniería Electroquímica</v>
      </c>
      <c r="D111" s="22">
        <f>+'[1]PLAN DE ESTUDIO 2016'!D141*16</f>
        <v>32</v>
      </c>
      <c r="E111" s="22">
        <f>+'[1]PLAN DE ESTUDIO 2016'!E141*32</f>
        <v>0</v>
      </c>
      <c r="F111" s="22">
        <f>+'[1]PLAN DE ESTUDIO 2016'!F141*32</f>
        <v>64</v>
      </c>
      <c r="G111" s="22">
        <f t="shared" si="19"/>
        <v>96</v>
      </c>
      <c r="H111" s="19">
        <f t="shared" si="20"/>
        <v>3</v>
      </c>
      <c r="I111" s="31">
        <f>+B95</f>
        <v>403</v>
      </c>
    </row>
    <row r="112" spans="2:9" ht="18" x14ac:dyDescent="0.25">
      <c r="B112" s="16">
        <f t="shared" si="18"/>
        <v>454</v>
      </c>
      <c r="C112" s="21" t="str">
        <f>+'[1]LINEAS DE CARRERA'!I8</f>
        <v>Laboratorio de Operaciones Unitarias</v>
      </c>
      <c r="D112" s="22">
        <f>+'[1]PLAN DE ESTUDIO 2016'!D142*16</f>
        <v>16</v>
      </c>
      <c r="E112" s="22">
        <f>+'[1]PLAN DE ESTUDIO 2016'!E142*32</f>
        <v>0</v>
      </c>
      <c r="F112" s="22">
        <f>+'[1]PLAN DE ESTUDIO 2016'!F142*32</f>
        <v>128</v>
      </c>
      <c r="G112" s="22">
        <f t="shared" si="19"/>
        <v>144</v>
      </c>
      <c r="H112" s="19">
        <f t="shared" si="20"/>
        <v>3</v>
      </c>
      <c r="I112" s="31">
        <f>+B96</f>
        <v>404</v>
      </c>
    </row>
    <row r="113" spans="2:9" ht="18" x14ac:dyDescent="0.25">
      <c r="B113" s="16">
        <f t="shared" si="18"/>
        <v>455</v>
      </c>
      <c r="C113" s="21" t="str">
        <f>+'[1]LINEAS DE CARRERA'!I9</f>
        <v>Tecnología de Procesos Orgánicos</v>
      </c>
      <c r="D113" s="22">
        <f>+'[1]PLAN DE ESTUDIO 2016'!D143*16</f>
        <v>32</v>
      </c>
      <c r="E113" s="22">
        <f>+'[1]PLAN DE ESTUDIO 2016'!E143*32</f>
        <v>0</v>
      </c>
      <c r="F113" s="22">
        <f>+'[1]PLAN DE ESTUDIO 2016'!F143*32</f>
        <v>64</v>
      </c>
      <c r="G113" s="22">
        <f t="shared" si="19"/>
        <v>96</v>
      </c>
      <c r="H113" s="19">
        <f t="shared" si="20"/>
        <v>3</v>
      </c>
      <c r="I113" s="31">
        <f>+B97</f>
        <v>405</v>
      </c>
    </row>
    <row r="114" spans="2:9" ht="18" x14ac:dyDescent="0.25">
      <c r="B114" s="16">
        <f t="shared" si="18"/>
        <v>456</v>
      </c>
      <c r="C114" s="17" t="s">
        <v>39</v>
      </c>
      <c r="D114" s="18">
        <f>+'[1]PLAN DE ESTUDIO 2016'!D144*16</f>
        <v>48</v>
      </c>
      <c r="E114" s="18">
        <f>+'[1]PLAN DE ESTUDIO 2016'!E144*32</f>
        <v>64</v>
      </c>
      <c r="F114" s="18">
        <f>+'[1]PLAN DE ESTUDIO 2016'!F144*32</f>
        <v>0</v>
      </c>
      <c r="G114" s="18">
        <f t="shared" si="19"/>
        <v>112</v>
      </c>
      <c r="H114" s="19">
        <f t="shared" si="20"/>
        <v>4</v>
      </c>
      <c r="I114" s="31"/>
    </row>
    <row r="115" spans="2:9" ht="18" x14ac:dyDescent="0.25">
      <c r="B115" s="16">
        <f t="shared" si="18"/>
        <v>457</v>
      </c>
      <c r="C115" s="43" t="str">
        <f>+'[1]LINEAS DE CARRERA'!I11</f>
        <v>Innovación Tecnológica</v>
      </c>
      <c r="D115" s="18">
        <f>+'[1]PLAN DE ESTUDIO 2016'!D145*16</f>
        <v>32</v>
      </c>
      <c r="E115" s="18">
        <f>+'[1]PLAN DE ESTUDIO 2016'!E145*32</f>
        <v>64</v>
      </c>
      <c r="F115" s="18">
        <f>+'[1]PLAN DE ESTUDIO 2016'!F145*32</f>
        <v>0</v>
      </c>
      <c r="G115" s="18">
        <f t="shared" si="19"/>
        <v>96</v>
      </c>
      <c r="H115" s="19">
        <f t="shared" si="20"/>
        <v>3</v>
      </c>
      <c r="I115" s="31"/>
    </row>
    <row r="116" spans="2:9" ht="18" x14ac:dyDescent="0.25">
      <c r="B116" s="16">
        <f t="shared" si="18"/>
        <v>458</v>
      </c>
      <c r="C116" s="40" t="s">
        <v>40</v>
      </c>
      <c r="D116" s="44">
        <f>+'[1]PLAN DE ESTUDIO 2016'!D146*16</f>
        <v>16</v>
      </c>
      <c r="E116" s="16">
        <f>+'[1]PLAN DE ESTUDIO 2016'!E146*32</f>
        <v>64</v>
      </c>
      <c r="F116" s="16">
        <f>+'[1]PLAN DE ESTUDIO 2016'!F146*32</f>
        <v>64</v>
      </c>
      <c r="G116" s="16">
        <f t="shared" si="19"/>
        <v>144</v>
      </c>
      <c r="H116" s="19">
        <f t="shared" si="20"/>
        <v>3</v>
      </c>
      <c r="I116" s="33"/>
    </row>
    <row r="117" spans="2:9" ht="18" x14ac:dyDescent="0.25">
      <c r="B117" s="16">
        <f t="shared" si="18"/>
        <v>459</v>
      </c>
      <c r="C117" s="39" t="s">
        <v>41</v>
      </c>
      <c r="D117" s="44">
        <f>+'[1]PLAN DE ESTUDIO 2016'!D147*16</f>
        <v>16</v>
      </c>
      <c r="E117" s="16">
        <f>+'[1]PLAN DE ESTUDIO 2016'!E147*32</f>
        <v>64</v>
      </c>
      <c r="F117" s="16">
        <f>+'[1]PLAN DE ESTUDIO 2016'!F147*32</f>
        <v>64</v>
      </c>
      <c r="G117" s="16">
        <f t="shared" si="19"/>
        <v>144</v>
      </c>
      <c r="H117" s="19">
        <f t="shared" si="20"/>
        <v>3</v>
      </c>
      <c r="I117" s="33"/>
    </row>
    <row r="118" spans="2:9" ht="18" x14ac:dyDescent="0.25">
      <c r="B118" s="16">
        <f t="shared" si="18"/>
        <v>460</v>
      </c>
      <c r="C118" s="38" t="s">
        <v>42</v>
      </c>
      <c r="D118" s="44">
        <f>+'[1]PLAN DE ESTUDIO 2016'!D148*16</f>
        <v>16</v>
      </c>
      <c r="E118" s="16">
        <f>+'[1]PLAN DE ESTUDIO 2016'!E148*32</f>
        <v>64</v>
      </c>
      <c r="F118" s="16">
        <f>+'[1]PLAN DE ESTUDIO 2016'!F148*32</f>
        <v>64</v>
      </c>
      <c r="G118" s="16">
        <f t="shared" si="19"/>
        <v>144</v>
      </c>
      <c r="H118" s="19">
        <f t="shared" si="20"/>
        <v>3</v>
      </c>
      <c r="I118" s="33"/>
    </row>
    <row r="119" spans="2:9" ht="18" x14ac:dyDescent="0.25">
      <c r="B119" s="16">
        <f>50+B102+1</f>
        <v>461</v>
      </c>
      <c r="C119" s="45" t="s">
        <v>43</v>
      </c>
      <c r="D119" s="44">
        <f>+'[1]PLAN DE ESTUDIO 2016'!D149*16</f>
        <v>16</v>
      </c>
      <c r="E119" s="16">
        <f>+'[1]PLAN DE ESTUDIO 2016'!E149*32</f>
        <v>64</v>
      </c>
      <c r="F119" s="16">
        <f>+'[1]PLAN DE ESTUDIO 2016'!F149*32</f>
        <v>64</v>
      </c>
      <c r="G119" s="16">
        <f t="shared" si="19"/>
        <v>144</v>
      </c>
      <c r="H119" s="19">
        <f t="shared" si="20"/>
        <v>3</v>
      </c>
      <c r="I119" s="33"/>
    </row>
    <row r="120" spans="2:9" ht="18" x14ac:dyDescent="0.25">
      <c r="B120" s="16"/>
      <c r="C120" s="46"/>
      <c r="D120" s="24" t="s">
        <v>14</v>
      </c>
      <c r="E120" s="24"/>
      <c r="F120" s="24"/>
      <c r="G120" s="25">
        <f>SUM(G109:G115)+G116</f>
        <v>976</v>
      </c>
      <c r="H120" s="32">
        <f>SUM(H109:H115)+H116</f>
        <v>25</v>
      </c>
      <c r="I120" s="33"/>
    </row>
    <row r="121" spans="2:9" ht="18" x14ac:dyDescent="0.25">
      <c r="B121" s="26"/>
      <c r="C121" s="26"/>
      <c r="D121" s="27"/>
      <c r="E121" s="27"/>
      <c r="F121" s="27"/>
      <c r="G121" s="28" t="s">
        <v>25</v>
      </c>
      <c r="H121" s="16">
        <f>+H109+H110+H111+H112+H113+H116</f>
        <v>18</v>
      </c>
      <c r="I121" s="16"/>
    </row>
    <row r="122" spans="2:9" ht="18" x14ac:dyDescent="0.25">
      <c r="B122" s="29"/>
      <c r="C122" s="29"/>
      <c r="D122" s="29"/>
      <c r="E122" s="29"/>
      <c r="F122" s="29"/>
      <c r="G122" s="30" t="s">
        <v>16</v>
      </c>
      <c r="H122" s="16">
        <f>H114+H115</f>
        <v>7</v>
      </c>
      <c r="I122" s="16">
        <f>SUM(H121:H122)</f>
        <v>25</v>
      </c>
    </row>
    <row r="123" spans="2:9" ht="16.5" x14ac:dyDescent="0.3">
      <c r="B123" s="47"/>
      <c r="C123" s="47"/>
      <c r="D123" s="47"/>
      <c r="E123" s="47"/>
      <c r="F123" s="47"/>
      <c r="G123" s="48"/>
      <c r="H123" s="49"/>
      <c r="I123" s="49"/>
    </row>
    <row r="124" spans="2:9" ht="16.5" x14ac:dyDescent="0.25">
      <c r="B124" s="6" t="s">
        <v>44</v>
      </c>
      <c r="C124" s="6"/>
      <c r="D124" s="6"/>
      <c r="E124" s="6"/>
      <c r="F124" s="6"/>
      <c r="G124" s="6"/>
      <c r="H124" s="6"/>
      <c r="I124" s="6"/>
    </row>
    <row r="125" spans="2:9" ht="16.5" x14ac:dyDescent="0.25">
      <c r="B125" s="7" t="s">
        <v>5</v>
      </c>
      <c r="C125" s="7" t="s">
        <v>6</v>
      </c>
      <c r="D125" s="7" t="s">
        <v>7</v>
      </c>
      <c r="E125" s="7" t="s">
        <v>8</v>
      </c>
      <c r="F125" s="7"/>
      <c r="G125" s="7" t="s">
        <v>9</v>
      </c>
      <c r="H125" s="7" t="s">
        <v>10</v>
      </c>
      <c r="I125" s="7" t="s">
        <v>11</v>
      </c>
    </row>
    <row r="126" spans="2:9" ht="18" x14ac:dyDescent="0.25">
      <c r="B126" s="7"/>
      <c r="C126" s="7"/>
      <c r="D126" s="7"/>
      <c r="E126" s="12" t="s">
        <v>12</v>
      </c>
      <c r="F126" s="12" t="s">
        <v>13</v>
      </c>
      <c r="G126" s="7"/>
      <c r="H126" s="7"/>
      <c r="I126" s="7"/>
    </row>
    <row r="127" spans="2:9" ht="18" x14ac:dyDescent="0.25">
      <c r="B127" s="16">
        <f>50+B109</f>
        <v>501</v>
      </c>
      <c r="C127" s="21" t="str">
        <f>+'[1]LINEAS DE CARRERA'!J5</f>
        <v>Diseño de plantas químicas</v>
      </c>
      <c r="D127" s="22">
        <f>+'[1]PLAN DE ESTUDIO 2016'!D159*16</f>
        <v>32</v>
      </c>
      <c r="E127" s="22">
        <f>+'[1]PLAN DE ESTUDIO 2016'!E159*32</f>
        <v>64</v>
      </c>
      <c r="F127" s="22">
        <f>+'[1]PLAN DE ESTUDIO 2016'!F159*32</f>
        <v>64</v>
      </c>
      <c r="G127" s="22">
        <f t="shared" ref="G127:G136" si="21">SUM(D127:F127)</f>
        <v>160</v>
      </c>
      <c r="H127" s="19">
        <f t="shared" ref="H127:H136" si="22">(D127/16+E127/(2*32)+F127/(32*2))</f>
        <v>4</v>
      </c>
      <c r="I127" s="31">
        <f>+B109</f>
        <v>451</v>
      </c>
    </row>
    <row r="128" spans="2:9" ht="18" x14ac:dyDescent="0.25">
      <c r="B128" s="16">
        <f>50+B110</f>
        <v>502</v>
      </c>
      <c r="C128" s="21" t="str">
        <f>+'[1]LINEAS DE CARRERA'!J6</f>
        <v>Control e Instrumentación de procesos</v>
      </c>
      <c r="D128" s="22">
        <f>+'[1]PLAN DE ESTUDIO 2016'!D160*16</f>
        <v>32</v>
      </c>
      <c r="E128" s="22">
        <f>+'[1]PLAN DE ESTUDIO 2016'!E160*32</f>
        <v>0</v>
      </c>
      <c r="F128" s="22">
        <f>+'[1]PLAN DE ESTUDIO 2016'!F160*32</f>
        <v>128</v>
      </c>
      <c r="G128" s="22">
        <f t="shared" si="21"/>
        <v>160</v>
      </c>
      <c r="H128" s="19">
        <f t="shared" si="22"/>
        <v>4</v>
      </c>
      <c r="I128" s="31">
        <f>+B110</f>
        <v>452</v>
      </c>
    </row>
    <row r="129" spans="2:9" ht="18" x14ac:dyDescent="0.25">
      <c r="B129" s="16">
        <f>50+B111</f>
        <v>503</v>
      </c>
      <c r="C129" s="21" t="str">
        <f>+'[1]LINEAS DE CARRERA'!J8</f>
        <v>Transferencia de Masa I</v>
      </c>
      <c r="D129" s="22">
        <f>+'[1]PLAN DE ESTUDIO 2016'!D161*16</f>
        <v>32</v>
      </c>
      <c r="E129" s="22">
        <f>+'[1]PLAN DE ESTUDIO 2016'!E161*32</f>
        <v>64</v>
      </c>
      <c r="F129" s="22">
        <f>+'[1]PLAN DE ESTUDIO 2016'!F161*32</f>
        <v>64</v>
      </c>
      <c r="G129" s="22">
        <f t="shared" si="21"/>
        <v>160</v>
      </c>
      <c r="H129" s="19">
        <f t="shared" si="22"/>
        <v>4</v>
      </c>
      <c r="I129" s="31">
        <f>+B112</f>
        <v>454</v>
      </c>
    </row>
    <row r="130" spans="2:9" ht="18" x14ac:dyDescent="0.25">
      <c r="B130" s="16">
        <f>50+B112</f>
        <v>504</v>
      </c>
      <c r="C130" s="21" t="str">
        <f>+'[1]LINEAS DE CARRERA'!J9</f>
        <v>Tesis en Ingeniería Química I</v>
      </c>
      <c r="D130" s="22">
        <f>+'[1]PLAN DE ESTUDIO 2016'!D162*16</f>
        <v>48</v>
      </c>
      <c r="E130" s="22">
        <f>+'[1]PLAN DE ESTUDIO 2016'!E162*32</f>
        <v>64</v>
      </c>
      <c r="F130" s="22">
        <f>+'[1]PLAN DE ESTUDIO 2016'!F162*32</f>
        <v>0</v>
      </c>
      <c r="G130" s="22">
        <f t="shared" si="21"/>
        <v>112</v>
      </c>
      <c r="H130" s="19">
        <f t="shared" si="22"/>
        <v>4</v>
      </c>
      <c r="I130" s="31">
        <f>+B51</f>
        <v>255</v>
      </c>
    </row>
    <row r="131" spans="2:9" ht="18" x14ac:dyDescent="0.25">
      <c r="B131" s="16">
        <f>+B130+1</f>
        <v>505</v>
      </c>
      <c r="C131" s="43" t="str">
        <f>+'[1]LINEAS DE CARRERA'!J11</f>
        <v>Deontología Profesional</v>
      </c>
      <c r="D131" s="18">
        <f>+'[1]PLAN DE ESTUDIO 2016'!D163*16</f>
        <v>32</v>
      </c>
      <c r="E131" s="18">
        <f>+'[1]PLAN DE ESTUDIO 2016'!E163*32</f>
        <v>64</v>
      </c>
      <c r="F131" s="18">
        <f>+'[1]PLAN DE ESTUDIO 2016'!F163*32</f>
        <v>0</v>
      </c>
      <c r="G131" s="18">
        <f t="shared" si="21"/>
        <v>96</v>
      </c>
      <c r="H131" s="19">
        <f t="shared" si="22"/>
        <v>3</v>
      </c>
      <c r="I131" s="31">
        <f>+B52</f>
        <v>256</v>
      </c>
    </row>
    <row r="132" spans="2:9" ht="18" x14ac:dyDescent="0.25">
      <c r="B132" s="16">
        <f>50+B115</f>
        <v>507</v>
      </c>
      <c r="C132" s="40" t="s">
        <v>45</v>
      </c>
      <c r="D132" s="50">
        <f>+'[1]PLAN DE ESTUDIO 2016'!D164*16</f>
        <v>16</v>
      </c>
      <c r="E132" s="19">
        <f>+'[1]PLAN DE ESTUDIO 2016'!E164*32</f>
        <v>64</v>
      </c>
      <c r="F132" s="19">
        <f>+'[1]PLAN DE ESTUDIO 2016'!F164*32</f>
        <v>64</v>
      </c>
      <c r="G132" s="19">
        <f t="shared" si="21"/>
        <v>144</v>
      </c>
      <c r="H132" s="19">
        <f t="shared" si="22"/>
        <v>3</v>
      </c>
      <c r="I132" s="20"/>
    </row>
    <row r="133" spans="2:9" ht="18" x14ac:dyDescent="0.25">
      <c r="B133" s="16">
        <f>50+B116</f>
        <v>508</v>
      </c>
      <c r="C133" s="38" t="s">
        <v>46</v>
      </c>
      <c r="D133" s="50">
        <f>+'[1]PLAN DE ESTUDIO 2016'!D165*16</f>
        <v>16</v>
      </c>
      <c r="E133" s="19">
        <f>+'[1]PLAN DE ESTUDIO 2016'!E165*32</f>
        <v>64</v>
      </c>
      <c r="F133" s="19">
        <f>+'[1]PLAN DE ESTUDIO 2016'!F165*32</f>
        <v>64</v>
      </c>
      <c r="G133" s="19">
        <f t="shared" si="21"/>
        <v>144</v>
      </c>
      <c r="H133" s="19">
        <f t="shared" si="22"/>
        <v>3</v>
      </c>
      <c r="I133" s="20"/>
    </row>
    <row r="134" spans="2:9" ht="18" x14ac:dyDescent="0.25">
      <c r="B134" s="16">
        <f>50+B117</f>
        <v>509</v>
      </c>
      <c r="C134" s="38" t="s">
        <v>47</v>
      </c>
      <c r="D134" s="50">
        <f>+'[1]PLAN DE ESTUDIO 2016'!D166*16</f>
        <v>16</v>
      </c>
      <c r="E134" s="19">
        <f>+'[1]PLAN DE ESTUDIO 2016'!E166*32</f>
        <v>64</v>
      </c>
      <c r="F134" s="19">
        <f>+'[1]PLAN DE ESTUDIO 2016'!F166*32</f>
        <v>64</v>
      </c>
      <c r="G134" s="19">
        <f t="shared" si="21"/>
        <v>144</v>
      </c>
      <c r="H134" s="19">
        <f t="shared" si="22"/>
        <v>3</v>
      </c>
      <c r="I134" s="31">
        <f>+B117</f>
        <v>459</v>
      </c>
    </row>
    <row r="135" spans="2:9" ht="18" x14ac:dyDescent="0.25">
      <c r="B135" s="16">
        <f>50+B118</f>
        <v>510</v>
      </c>
      <c r="C135" s="38" t="s">
        <v>48</v>
      </c>
      <c r="D135" s="50">
        <f>+'[1]PLAN DE ESTUDIO 2016'!D167*16</f>
        <v>16</v>
      </c>
      <c r="E135" s="19">
        <f>+'[1]PLAN DE ESTUDIO 2016'!E167*32</f>
        <v>64</v>
      </c>
      <c r="F135" s="19">
        <f>+'[1]PLAN DE ESTUDIO 2016'!F167*32</f>
        <v>64</v>
      </c>
      <c r="G135" s="19">
        <f t="shared" si="21"/>
        <v>144</v>
      </c>
      <c r="H135" s="19">
        <f t="shared" si="22"/>
        <v>3</v>
      </c>
      <c r="I135" s="20"/>
    </row>
    <row r="136" spans="2:9" ht="18" x14ac:dyDescent="0.25">
      <c r="B136" s="16">
        <f>+B135+1</f>
        <v>511</v>
      </c>
      <c r="C136" s="38" t="s">
        <v>49</v>
      </c>
      <c r="D136" s="50">
        <f>+'[1]PLAN DE ESTUDIO 2016'!D168*16</f>
        <v>16</v>
      </c>
      <c r="E136" s="19">
        <f>+'[1]PLAN DE ESTUDIO 2016'!E168*32</f>
        <v>64</v>
      </c>
      <c r="F136" s="19">
        <f>+'[1]PLAN DE ESTUDIO 2016'!F168*32</f>
        <v>64</v>
      </c>
      <c r="G136" s="19">
        <f t="shared" si="21"/>
        <v>144</v>
      </c>
      <c r="H136" s="19">
        <f t="shared" si="22"/>
        <v>3</v>
      </c>
      <c r="I136" s="20"/>
    </row>
    <row r="137" spans="2:9" ht="18" x14ac:dyDescent="0.25">
      <c r="B137" s="51"/>
      <c r="C137" s="52"/>
      <c r="D137" s="24" t="s">
        <v>14</v>
      </c>
      <c r="E137" s="24"/>
      <c r="F137" s="24"/>
      <c r="G137" s="25">
        <f>SUM(G127:G131)+G132</f>
        <v>832</v>
      </c>
      <c r="H137" s="32">
        <f>SUM(H127:H131)+H132</f>
        <v>22</v>
      </c>
      <c r="I137" s="33"/>
    </row>
    <row r="138" spans="2:9" ht="18" x14ac:dyDescent="0.25">
      <c r="B138" s="26"/>
      <c r="C138" s="26"/>
      <c r="D138" s="27"/>
      <c r="E138" s="27"/>
      <c r="F138" s="27"/>
      <c r="G138" s="28" t="s">
        <v>25</v>
      </c>
      <c r="H138" s="20">
        <f>SUM(H127:H130)+H132</f>
        <v>19</v>
      </c>
      <c r="I138" s="20"/>
    </row>
    <row r="139" spans="2:9" ht="18" x14ac:dyDescent="0.25">
      <c r="B139" s="26"/>
      <c r="C139" s="26"/>
      <c r="D139" s="53" t="s">
        <v>16</v>
      </c>
      <c r="E139" s="53"/>
      <c r="F139" s="53"/>
      <c r="G139" s="53"/>
      <c r="H139" s="20">
        <f>+H131</f>
        <v>3</v>
      </c>
      <c r="I139" s="20">
        <f>SUM(H138:H139)</f>
        <v>22</v>
      </c>
    </row>
    <row r="140" spans="2:9" ht="16.5" x14ac:dyDescent="0.3">
      <c r="B140" s="54"/>
      <c r="C140" s="54"/>
      <c r="D140" s="55"/>
      <c r="E140" s="55"/>
      <c r="F140" s="55"/>
      <c r="G140" s="55"/>
      <c r="H140" s="56"/>
      <c r="I140" s="56"/>
    </row>
    <row r="141" spans="2:9" ht="16.5" x14ac:dyDescent="0.25">
      <c r="B141" s="6" t="s">
        <v>50</v>
      </c>
      <c r="C141" s="6"/>
      <c r="D141" s="6"/>
      <c r="E141" s="6"/>
      <c r="F141" s="6"/>
      <c r="G141" s="6"/>
      <c r="H141" s="6"/>
      <c r="I141" s="6"/>
    </row>
    <row r="142" spans="2:9" ht="16.5" x14ac:dyDescent="0.25">
      <c r="B142" s="7" t="s">
        <v>5</v>
      </c>
      <c r="C142" s="7" t="s">
        <v>6</v>
      </c>
      <c r="D142" s="7" t="s">
        <v>7</v>
      </c>
      <c r="E142" s="7" t="s">
        <v>8</v>
      </c>
      <c r="F142" s="7"/>
      <c r="G142" s="7" t="s">
        <v>9</v>
      </c>
      <c r="H142" s="7" t="s">
        <v>10</v>
      </c>
      <c r="I142" s="7" t="s">
        <v>11</v>
      </c>
    </row>
    <row r="143" spans="2:9" ht="18" x14ac:dyDescent="0.25">
      <c r="B143" s="7"/>
      <c r="C143" s="7"/>
      <c r="D143" s="7"/>
      <c r="E143" s="12" t="s">
        <v>12</v>
      </c>
      <c r="F143" s="12" t="s">
        <v>13</v>
      </c>
      <c r="G143" s="7"/>
      <c r="H143" s="7"/>
      <c r="I143" s="7"/>
    </row>
    <row r="144" spans="2:9" ht="36" x14ac:dyDescent="0.25">
      <c r="B144" s="16">
        <f>50+B127</f>
        <v>551</v>
      </c>
      <c r="C144" s="21" t="str">
        <f>+'[1]LINEAS DE CARRERA'!K5</f>
        <v>Organization and Administration of Business</v>
      </c>
      <c r="D144" s="22">
        <f>+'[1]PLAN DE ESTUDIO 2016'!D176*16</f>
        <v>16</v>
      </c>
      <c r="E144" s="22">
        <f>+'[1]PLAN DE ESTUDIO 2016'!E176*32</f>
        <v>64</v>
      </c>
      <c r="F144" s="22">
        <f>+'[1]PLAN DE ESTUDIO 2016'!F176*32</f>
        <v>0</v>
      </c>
      <c r="G144" s="22">
        <f t="shared" ref="G144:G151" si="23">SUM(D144:F144)</f>
        <v>80</v>
      </c>
      <c r="H144" s="19">
        <f t="shared" ref="H144:H151" si="24">(D144/16+E144/(2*32)+F144/(32*2))</f>
        <v>2</v>
      </c>
      <c r="I144" s="31">
        <f>+B127</f>
        <v>501</v>
      </c>
    </row>
    <row r="145" spans="2:9" ht="18" x14ac:dyDescent="0.25">
      <c r="B145" s="16">
        <f>50+B128</f>
        <v>552</v>
      </c>
      <c r="C145" s="21" t="str">
        <f>+'[1]LINEAS DE CARRERA'!K6</f>
        <v>Simulación y Optimización de Procesos</v>
      </c>
      <c r="D145" s="22">
        <f>+'[1]PLAN DE ESTUDIO 2016'!D177*16</f>
        <v>32</v>
      </c>
      <c r="E145" s="22">
        <f>+'[1]PLAN DE ESTUDIO 2016'!E177*32</f>
        <v>64</v>
      </c>
      <c r="F145" s="22">
        <f>+'[1]PLAN DE ESTUDIO 2016'!F177*32</f>
        <v>64</v>
      </c>
      <c r="G145" s="22">
        <f t="shared" si="23"/>
        <v>160</v>
      </c>
      <c r="H145" s="19">
        <f t="shared" si="24"/>
        <v>4</v>
      </c>
      <c r="I145" s="31">
        <f>+B128</f>
        <v>502</v>
      </c>
    </row>
    <row r="146" spans="2:9" ht="18" x14ac:dyDescent="0.25">
      <c r="B146" s="16">
        <f>50+B129</f>
        <v>553</v>
      </c>
      <c r="C146" s="21" t="str">
        <f>+'[1]LINEAS DE CARRERA'!K8</f>
        <v>Transferencia de Masa II</v>
      </c>
      <c r="D146" s="22">
        <f>+'[1]PLAN DE ESTUDIO 2016'!D178*16</f>
        <v>32</v>
      </c>
      <c r="E146" s="22">
        <f>+'[1]PLAN DE ESTUDIO 2016'!E178*32</f>
        <v>64</v>
      </c>
      <c r="F146" s="22">
        <f>+'[1]PLAN DE ESTUDIO 2016'!F178*32</f>
        <v>64</v>
      </c>
      <c r="G146" s="22">
        <f t="shared" si="23"/>
        <v>160</v>
      </c>
      <c r="H146" s="19">
        <f t="shared" si="24"/>
        <v>4</v>
      </c>
      <c r="I146" s="31">
        <f>+B129</f>
        <v>503</v>
      </c>
    </row>
    <row r="147" spans="2:9" ht="18" x14ac:dyDescent="0.25">
      <c r="B147" s="16">
        <f>50+B130</f>
        <v>554</v>
      </c>
      <c r="C147" s="57" t="str">
        <f>+'[1]LINEAS DE CARRERA'!K9</f>
        <v>Tesis en Ingeniería Química II</v>
      </c>
      <c r="D147" s="22">
        <f>+'[1]PLAN DE ESTUDIO 2016'!D179*16</f>
        <v>48</v>
      </c>
      <c r="E147" s="22">
        <f>+'[1]PLAN DE ESTUDIO 2016'!E179*32</f>
        <v>64</v>
      </c>
      <c r="F147" s="22">
        <f>+'[1]PLAN DE ESTUDIO 2016'!F179*32</f>
        <v>0</v>
      </c>
      <c r="G147" s="22">
        <f t="shared" si="23"/>
        <v>112</v>
      </c>
      <c r="H147" s="19">
        <f t="shared" si="24"/>
        <v>4</v>
      </c>
      <c r="I147" s="31">
        <f>+B130</f>
        <v>504</v>
      </c>
    </row>
    <row r="148" spans="2:9" ht="18" x14ac:dyDescent="0.25">
      <c r="B148" s="16">
        <f>+B147+1</f>
        <v>555</v>
      </c>
      <c r="C148" s="40" t="s">
        <v>51</v>
      </c>
      <c r="D148" s="50">
        <f>+'[1]PLAN DE ESTUDIO 2016'!D180*16</f>
        <v>16</v>
      </c>
      <c r="E148" s="19">
        <f>+'[1]PLAN DE ESTUDIO 2016'!E180*32</f>
        <v>64</v>
      </c>
      <c r="F148" s="19">
        <f>+'[1]PLAN DE ESTUDIO 2016'!F180*32</f>
        <v>64</v>
      </c>
      <c r="G148" s="19">
        <f t="shared" si="23"/>
        <v>144</v>
      </c>
      <c r="H148" s="19">
        <f t="shared" si="24"/>
        <v>3</v>
      </c>
      <c r="I148" s="20"/>
    </row>
    <row r="149" spans="2:9" ht="18" x14ac:dyDescent="0.25">
      <c r="B149" s="16">
        <f>+B148+1</f>
        <v>556</v>
      </c>
      <c r="C149" s="38" t="s">
        <v>52</v>
      </c>
      <c r="D149" s="50">
        <f>+'[1]PLAN DE ESTUDIO 2016'!D181*16</f>
        <v>16</v>
      </c>
      <c r="E149" s="19">
        <f>+'[1]PLAN DE ESTUDIO 2016'!E181*32</f>
        <v>64</v>
      </c>
      <c r="F149" s="19">
        <f>+'[1]PLAN DE ESTUDIO 2016'!F181*32</f>
        <v>64</v>
      </c>
      <c r="G149" s="19">
        <f t="shared" si="23"/>
        <v>144</v>
      </c>
      <c r="H149" s="19">
        <f t="shared" si="24"/>
        <v>3</v>
      </c>
      <c r="I149" s="20"/>
    </row>
    <row r="150" spans="2:9" ht="18" x14ac:dyDescent="0.25">
      <c r="B150" s="16">
        <f>+B149+1</f>
        <v>557</v>
      </c>
      <c r="C150" s="38" t="s">
        <v>53</v>
      </c>
      <c r="D150" s="50">
        <f>+'[1]PLAN DE ESTUDIO 2016'!D182*16</f>
        <v>16</v>
      </c>
      <c r="E150" s="19">
        <f>+'[1]PLAN DE ESTUDIO 2016'!E182*32</f>
        <v>64</v>
      </c>
      <c r="F150" s="19">
        <f>+'[1]PLAN DE ESTUDIO 2016'!F182*32</f>
        <v>64</v>
      </c>
      <c r="G150" s="19">
        <f t="shared" si="23"/>
        <v>144</v>
      </c>
      <c r="H150" s="19">
        <f t="shared" si="24"/>
        <v>3</v>
      </c>
      <c r="I150" s="20"/>
    </row>
    <row r="151" spans="2:9" ht="18" x14ac:dyDescent="0.25">
      <c r="B151" s="16">
        <f>+B150+1</f>
        <v>558</v>
      </c>
      <c r="C151" s="38" t="s">
        <v>54</v>
      </c>
      <c r="D151" s="50">
        <f>+'[1]PLAN DE ESTUDIO 2016'!D183*16</f>
        <v>16</v>
      </c>
      <c r="E151" s="19">
        <f>+'[1]PLAN DE ESTUDIO 2016'!E183*32</f>
        <v>64</v>
      </c>
      <c r="F151" s="19">
        <f>+'[1]PLAN DE ESTUDIO 2016'!F183*32</f>
        <v>64</v>
      </c>
      <c r="G151" s="19">
        <f t="shared" si="23"/>
        <v>144</v>
      </c>
      <c r="H151" s="19">
        <f t="shared" si="24"/>
        <v>3</v>
      </c>
      <c r="I151" s="20"/>
    </row>
    <row r="152" spans="2:9" ht="21" x14ac:dyDescent="0.25">
      <c r="B152" s="16">
        <f>+B151+1</f>
        <v>559</v>
      </c>
      <c r="C152" s="38" t="s">
        <v>55</v>
      </c>
      <c r="D152" s="58"/>
      <c r="E152" s="19">
        <f>32*H152</f>
        <v>256</v>
      </c>
      <c r="F152" s="19"/>
      <c r="G152" s="19">
        <f>+E152</f>
        <v>256</v>
      </c>
      <c r="H152" s="16">
        <v>8</v>
      </c>
      <c r="I152" s="20"/>
    </row>
    <row r="153" spans="2:9" ht="18" x14ac:dyDescent="0.25">
      <c r="B153" s="16"/>
      <c r="C153" s="41"/>
      <c r="D153" s="24" t="s">
        <v>14</v>
      </c>
      <c r="E153" s="24"/>
      <c r="F153" s="24"/>
      <c r="G153" s="25">
        <f>SUM(G144:G147)+G148</f>
        <v>656</v>
      </c>
      <c r="H153" s="25">
        <f>SUM(H144:H147)+H152+H148</f>
        <v>25</v>
      </c>
      <c r="I153" s="20"/>
    </row>
    <row r="154" spans="2:9" ht="18" x14ac:dyDescent="0.25">
      <c r="B154" s="59"/>
      <c r="C154" s="60"/>
      <c r="D154" s="27"/>
      <c r="E154" s="27"/>
      <c r="F154" s="27"/>
      <c r="G154" s="28" t="s">
        <v>25</v>
      </c>
      <c r="H154" s="20">
        <f>SUM(H144:H147)+H148</f>
        <v>17</v>
      </c>
      <c r="I154" s="20"/>
    </row>
    <row r="155" spans="2:9" ht="18" x14ac:dyDescent="0.25">
      <c r="B155" s="26"/>
      <c r="C155" s="29"/>
      <c r="D155" s="29"/>
      <c r="E155" s="29"/>
      <c r="F155" s="29"/>
      <c r="G155" s="30" t="s">
        <v>16</v>
      </c>
      <c r="H155" s="20">
        <v>0</v>
      </c>
      <c r="I155" s="20">
        <f>SUM(H144:H147)</f>
        <v>14</v>
      </c>
    </row>
    <row r="156" spans="2:9" ht="18" x14ac:dyDescent="0.25">
      <c r="B156" s="26"/>
      <c r="C156" s="29"/>
      <c r="D156" s="29"/>
      <c r="E156" s="29"/>
      <c r="F156" s="29"/>
      <c r="G156" s="30"/>
      <c r="H156" s="26"/>
      <c r="I156" s="26"/>
    </row>
    <row r="157" spans="2:9" ht="18" x14ac:dyDescent="0.25">
      <c r="B157" s="61" t="s">
        <v>56</v>
      </c>
      <c r="C157" s="61"/>
      <c r="D157" s="61"/>
      <c r="E157" s="61"/>
      <c r="F157" s="61"/>
      <c r="G157" s="61"/>
      <c r="H157" s="61"/>
      <c r="I157" s="56"/>
    </row>
    <row r="158" spans="2:9" ht="18.75" x14ac:dyDescent="0.3">
      <c r="B158" s="62" t="s">
        <v>57</v>
      </c>
      <c r="C158" s="63"/>
      <c r="D158" s="63"/>
      <c r="E158" s="63"/>
      <c r="F158" s="63"/>
      <c r="G158" s="63"/>
      <c r="H158" s="64"/>
      <c r="I158" s="56"/>
    </row>
    <row r="159" spans="2:9" ht="20.25" x14ac:dyDescent="0.35">
      <c r="B159" s="62" t="s">
        <v>58</v>
      </c>
      <c r="C159" s="63"/>
      <c r="D159" s="63"/>
      <c r="E159" s="63"/>
      <c r="F159" s="63"/>
      <c r="G159" s="63"/>
      <c r="H159" s="64"/>
      <c r="I159" s="56"/>
    </row>
    <row r="160" spans="2:9" ht="18" x14ac:dyDescent="0.25">
      <c r="B160" s="65" t="s">
        <v>59</v>
      </c>
      <c r="C160" s="65"/>
      <c r="D160" s="65"/>
      <c r="E160" s="65"/>
      <c r="F160" s="65"/>
      <c r="G160" s="65"/>
      <c r="H160" s="65"/>
      <c r="I160" s="66"/>
    </row>
    <row r="161" spans="2:9" ht="16.5" x14ac:dyDescent="0.25">
      <c r="B161" s="49"/>
      <c r="C161" s="67" t="s">
        <v>60</v>
      </c>
      <c r="D161" s="68"/>
      <c r="E161" s="68"/>
      <c r="F161" s="68"/>
      <c r="G161" s="68"/>
      <c r="H161" s="49"/>
      <c r="I161" s="56"/>
    </row>
    <row r="162" spans="2:9" ht="36" x14ac:dyDescent="0.3">
      <c r="B162" s="49"/>
      <c r="C162" s="69" t="s">
        <v>61</v>
      </c>
      <c r="D162" s="70" t="s">
        <v>62</v>
      </c>
      <c r="E162" s="71" t="s">
        <v>63</v>
      </c>
      <c r="F162" s="70"/>
      <c r="G162" s="71"/>
      <c r="H162" s="70" t="s">
        <v>64</v>
      </c>
      <c r="I162" s="47"/>
    </row>
    <row r="163" spans="2:9" ht="18.75" x14ac:dyDescent="0.3">
      <c r="B163" s="54"/>
      <c r="C163" s="72" t="s">
        <v>65</v>
      </c>
      <c r="D163" s="20">
        <v>75</v>
      </c>
      <c r="E163" s="73">
        <f>+D163*100/D166</f>
        <v>37.5</v>
      </c>
      <c r="F163" s="74"/>
      <c r="G163" s="75">
        <f>H16+H29+H42+H55</f>
        <v>78</v>
      </c>
      <c r="H163" s="74">
        <f>+G163*100/$G$166</f>
        <v>32.773109243697476</v>
      </c>
      <c r="I163" s="47"/>
    </row>
    <row r="164" spans="2:9" ht="18.75" x14ac:dyDescent="0.3">
      <c r="B164" s="76"/>
      <c r="C164" s="77" t="s">
        <v>66</v>
      </c>
      <c r="D164" s="20">
        <v>35</v>
      </c>
      <c r="E164" s="73">
        <f>+D164*100/D166</f>
        <v>17.5</v>
      </c>
      <c r="F164" s="74"/>
      <c r="G164" s="75">
        <f>+H17+H30+H43+H56+H72+H89+H105+H122+H139+H155</f>
        <v>40</v>
      </c>
      <c r="H164" s="74">
        <f>+G164*100/$G$166</f>
        <v>16.806722689075631</v>
      </c>
      <c r="I164" s="47"/>
    </row>
    <row r="165" spans="2:9" ht="18.75" x14ac:dyDescent="0.3">
      <c r="B165" s="76"/>
      <c r="C165" s="78" t="s">
        <v>67</v>
      </c>
      <c r="D165" s="20">
        <v>90</v>
      </c>
      <c r="E165" s="73">
        <f>+D165*100/D166</f>
        <v>45</v>
      </c>
      <c r="F165" s="74"/>
      <c r="G165" s="75">
        <f>+H71+H88+H104+H121+H138+H154+8</f>
        <v>120</v>
      </c>
      <c r="H165" s="74">
        <f>+G165*100/$G$166</f>
        <v>50.420168067226889</v>
      </c>
      <c r="I165" s="47"/>
    </row>
    <row r="166" spans="2:9" ht="18.75" x14ac:dyDescent="0.3">
      <c r="B166" s="76"/>
      <c r="C166" s="79" t="s">
        <v>14</v>
      </c>
      <c r="D166" s="80">
        <f>SUM(D163:D165)</f>
        <v>200</v>
      </c>
      <c r="E166" s="81">
        <f>SUM(E163:E165)</f>
        <v>100</v>
      </c>
      <c r="F166" s="82"/>
      <c r="G166" s="83">
        <f>SUM(G163:G165)</f>
        <v>238</v>
      </c>
      <c r="H166" s="82">
        <f>SUM(H163:H165)</f>
        <v>100</v>
      </c>
      <c r="I166" s="47"/>
    </row>
  </sheetData>
  <mergeCells count="105">
    <mergeCell ref="D153:F153"/>
    <mergeCell ref="B157:H157"/>
    <mergeCell ref="B158:H158"/>
    <mergeCell ref="B159:H159"/>
    <mergeCell ref="B160:H160"/>
    <mergeCell ref="D137:F137"/>
    <mergeCell ref="D139:G139"/>
    <mergeCell ref="B141:I141"/>
    <mergeCell ref="B142:B143"/>
    <mergeCell ref="C142:C143"/>
    <mergeCell ref="D142:D143"/>
    <mergeCell ref="E142:F142"/>
    <mergeCell ref="G142:G143"/>
    <mergeCell ref="H142:H143"/>
    <mergeCell ref="I142:I143"/>
    <mergeCell ref="I107:I108"/>
    <mergeCell ref="D120:F120"/>
    <mergeCell ref="B124:I124"/>
    <mergeCell ref="B125:B126"/>
    <mergeCell ref="C125:C126"/>
    <mergeCell ref="D125:D126"/>
    <mergeCell ref="E125:F125"/>
    <mergeCell ref="G125:G126"/>
    <mergeCell ref="H125:H126"/>
    <mergeCell ref="I125:I126"/>
    <mergeCell ref="H91:H92"/>
    <mergeCell ref="I91:I92"/>
    <mergeCell ref="D103:F103"/>
    <mergeCell ref="B106:I106"/>
    <mergeCell ref="B107:B108"/>
    <mergeCell ref="C107:C108"/>
    <mergeCell ref="D107:D108"/>
    <mergeCell ref="E107:F107"/>
    <mergeCell ref="G107:G108"/>
    <mergeCell ref="H107:H108"/>
    <mergeCell ref="H74:H75"/>
    <mergeCell ref="I74:I75"/>
    <mergeCell ref="B87:C87"/>
    <mergeCell ref="D87:F87"/>
    <mergeCell ref="B90:I90"/>
    <mergeCell ref="B91:B92"/>
    <mergeCell ref="C91:C92"/>
    <mergeCell ref="D91:D92"/>
    <mergeCell ref="E91:F91"/>
    <mergeCell ref="G91:G92"/>
    <mergeCell ref="H58:H59"/>
    <mergeCell ref="I58:I59"/>
    <mergeCell ref="B70:C70"/>
    <mergeCell ref="D70:F70"/>
    <mergeCell ref="B73:I73"/>
    <mergeCell ref="B74:B75"/>
    <mergeCell ref="C74:C75"/>
    <mergeCell ref="D74:D75"/>
    <mergeCell ref="E74:F74"/>
    <mergeCell ref="G74:G75"/>
    <mergeCell ref="H45:H46"/>
    <mergeCell ref="I45:I46"/>
    <mergeCell ref="B54:C54"/>
    <mergeCell ref="D54:F54"/>
    <mergeCell ref="B57:I57"/>
    <mergeCell ref="B58:B59"/>
    <mergeCell ref="C58:C59"/>
    <mergeCell ref="D58:D59"/>
    <mergeCell ref="E58:F58"/>
    <mergeCell ref="G58:G59"/>
    <mergeCell ref="H32:H33"/>
    <mergeCell ref="I32:I33"/>
    <mergeCell ref="B41:C41"/>
    <mergeCell ref="D41:F41"/>
    <mergeCell ref="B44:I44"/>
    <mergeCell ref="B45:B46"/>
    <mergeCell ref="C45:C46"/>
    <mergeCell ref="D45:D46"/>
    <mergeCell ref="E45:F45"/>
    <mergeCell ref="G45:G46"/>
    <mergeCell ref="H19:H20"/>
    <mergeCell ref="I19:I20"/>
    <mergeCell ref="B28:C28"/>
    <mergeCell ref="D28:F28"/>
    <mergeCell ref="B31:I31"/>
    <mergeCell ref="B32:B33"/>
    <mergeCell ref="C32:C33"/>
    <mergeCell ref="D32:D33"/>
    <mergeCell ref="E32:F32"/>
    <mergeCell ref="G32:G33"/>
    <mergeCell ref="H6:H7"/>
    <mergeCell ref="I6:I7"/>
    <mergeCell ref="B15:C15"/>
    <mergeCell ref="D15:F15"/>
    <mergeCell ref="B18:I18"/>
    <mergeCell ref="B19:B20"/>
    <mergeCell ref="C19:C20"/>
    <mergeCell ref="D19:D20"/>
    <mergeCell ref="E19:F19"/>
    <mergeCell ref="G19:G20"/>
    <mergeCell ref="B1:I1"/>
    <mergeCell ref="B2:I2"/>
    <mergeCell ref="B3:I3"/>
    <mergeCell ref="B4:I4"/>
    <mergeCell ref="B5:I5"/>
    <mergeCell ref="B6:B7"/>
    <mergeCell ref="C6:C7"/>
    <mergeCell ref="D6:D7"/>
    <mergeCell ref="E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de Quimica</dc:creator>
  <cp:lastModifiedBy>Escuela de Quimica</cp:lastModifiedBy>
  <dcterms:created xsi:type="dcterms:W3CDTF">2018-08-07T19:50:28Z</dcterms:created>
  <dcterms:modified xsi:type="dcterms:W3CDTF">2018-08-07T19:52:40Z</dcterms:modified>
</cp:coreProperties>
</file>